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185" windowWidth="19260" windowHeight="4245" firstSheet="12" activeTab="16"/>
  </bookViews>
  <sheets>
    <sheet name="Données" sheetId="1" r:id="rId1"/>
    <sheet name="2013 FEV DOLCE " sheetId="28" r:id="rId2"/>
    <sheet name="2013 Mars Gadancout" sheetId="29" r:id="rId3"/>
    <sheet name="2013 Mars CHAMP DE BATAILLE" sheetId="30" r:id="rId4"/>
    <sheet name="2013 Avril VILLENNES" sheetId="25" r:id="rId5"/>
    <sheet name="2013 Mai SERAINCOURT" sheetId="31" r:id="rId6"/>
    <sheet name="2013 Juin L'ISLE ADAM" sheetId="32" r:id="rId7"/>
    <sheet name="2013 Juin ABLEIGES" sheetId="33" r:id="rId8"/>
    <sheet name="2013 Juillet VILLARCEAUX" sheetId="34" r:id="rId9"/>
    <sheet name="2013 Juillet BERTICHERE" sheetId="35" r:id="rId10"/>
    <sheet name="2013 SEPT CABOURG" sheetId="36" r:id="rId11"/>
    <sheet name="2013 SEPT SAINT JULIEN" sheetId="37" r:id="rId12"/>
    <sheet name="2013 SEPT GADANCOURT" sheetId="38" r:id="rId13"/>
    <sheet name="2013 OCT LES TEMPLIERS" sheetId="39" r:id="rId14"/>
    <sheet name="2013 NOV CERGY" sheetId="40" r:id="rId15"/>
    <sheet name="2013 DEC DOLCE" sheetId="41" r:id="rId16"/>
    <sheet name="BILAN 2013" sheetId="15" r:id="rId17"/>
    <sheet name="Feuil3" sheetId="3" r:id="rId18"/>
  </sheets>
  <definedNames>
    <definedName name="_xlnm.Print_Area" localSheetId="16">'BILAN 2013'!$T$52:$AG$99</definedName>
  </definedNames>
  <calcPr calcId="125725"/>
</workbook>
</file>

<file path=xl/calcChain.xml><?xml version="1.0" encoding="utf-8"?>
<calcChain xmlns="http://schemas.openxmlformats.org/spreadsheetml/2006/main">
  <c r="B107" i="15"/>
  <c r="B108"/>
  <c r="B109"/>
  <c r="B110"/>
  <c r="B111"/>
  <c r="O111" s="1"/>
  <c r="B112"/>
  <c r="O112" s="1"/>
  <c r="B113"/>
  <c r="O113" s="1"/>
  <c r="B114"/>
  <c r="B115"/>
  <c r="B116"/>
  <c r="B117"/>
  <c r="B118"/>
  <c r="B119"/>
  <c r="O119" s="1"/>
  <c r="B120"/>
  <c r="O120" s="1"/>
  <c r="B121"/>
  <c r="B122"/>
  <c r="B123"/>
  <c r="O123" s="1"/>
  <c r="B124"/>
  <c r="O124" s="1"/>
  <c r="B125"/>
  <c r="B126"/>
  <c r="B127"/>
  <c r="B128"/>
  <c r="B129"/>
  <c r="B130"/>
  <c r="B131"/>
  <c r="B132"/>
  <c r="B133"/>
  <c r="B134"/>
  <c r="B135"/>
  <c r="B136"/>
  <c r="B137"/>
  <c r="B138"/>
  <c r="O138" s="1"/>
  <c r="B139"/>
  <c r="O139" s="1"/>
  <c r="B140"/>
  <c r="B141"/>
  <c r="O141" s="1"/>
  <c r="B142"/>
  <c r="O142" s="1"/>
  <c r="B143"/>
  <c r="O143" s="1"/>
  <c r="B144"/>
  <c r="B145"/>
  <c r="O145" s="1"/>
  <c r="B146"/>
  <c r="O146" s="1"/>
  <c r="B147"/>
  <c r="B148"/>
  <c r="B149"/>
  <c r="B150"/>
  <c r="B106"/>
  <c r="J110"/>
  <c r="O110" s="1"/>
  <c r="J114"/>
  <c r="O114" s="1"/>
  <c r="H107"/>
  <c r="H110"/>
  <c r="H112"/>
  <c r="H113"/>
  <c r="H114"/>
  <c r="H117"/>
  <c r="H119"/>
  <c r="H120"/>
  <c r="H123"/>
  <c r="H129"/>
  <c r="H130"/>
  <c r="H142"/>
  <c r="H143"/>
  <c r="H146"/>
  <c r="H150"/>
  <c r="H106"/>
  <c r="G107"/>
  <c r="G108"/>
  <c r="G110"/>
  <c r="G113"/>
  <c r="G114"/>
  <c r="G119"/>
  <c r="G120"/>
  <c r="G123"/>
  <c r="G124"/>
  <c r="G139"/>
  <c r="G140"/>
  <c r="G142"/>
  <c r="G143"/>
  <c r="G145"/>
  <c r="G146"/>
  <c r="G150"/>
  <c r="G106"/>
  <c r="F110"/>
  <c r="F111"/>
  <c r="F114"/>
  <c r="F129"/>
  <c r="F130"/>
  <c r="F138"/>
  <c r="F139"/>
  <c r="F145"/>
  <c r="F146"/>
  <c r="F149"/>
  <c r="E107"/>
  <c r="E110"/>
  <c r="E112"/>
  <c r="E113"/>
  <c r="E114"/>
  <c r="E120"/>
  <c r="E124"/>
  <c r="E128"/>
  <c r="E129"/>
  <c r="E130"/>
  <c r="E138"/>
  <c r="E139"/>
  <c r="E140"/>
  <c r="E142"/>
  <c r="E143"/>
  <c r="E145"/>
  <c r="E146"/>
  <c r="E150"/>
  <c r="E106"/>
  <c r="D107"/>
  <c r="D110"/>
  <c r="D112"/>
  <c r="D113"/>
  <c r="D114"/>
  <c r="D117"/>
  <c r="D123"/>
  <c r="D128"/>
  <c r="D130"/>
  <c r="D135"/>
  <c r="D139"/>
  <c r="D141"/>
  <c r="D143"/>
  <c r="D146"/>
  <c r="D150"/>
  <c r="D106"/>
  <c r="J55"/>
  <c r="J56"/>
  <c r="J57"/>
  <c r="J58"/>
  <c r="J59"/>
  <c r="J61"/>
  <c r="J62"/>
  <c r="J63"/>
  <c r="J64"/>
  <c r="J66"/>
  <c r="J67"/>
  <c r="J70"/>
  <c r="J71"/>
  <c r="J77"/>
  <c r="J83"/>
  <c r="J54"/>
  <c r="I55"/>
  <c r="I56"/>
  <c r="I57"/>
  <c r="I58"/>
  <c r="I59"/>
  <c r="I60"/>
  <c r="I61"/>
  <c r="I63"/>
  <c r="I64"/>
  <c r="I67"/>
  <c r="I70"/>
  <c r="I71"/>
  <c r="I73"/>
  <c r="I75"/>
  <c r="I77"/>
  <c r="I82"/>
  <c r="I83"/>
  <c r="I54"/>
  <c r="H56"/>
  <c r="H58"/>
  <c r="H59"/>
  <c r="H60"/>
  <c r="H62"/>
  <c r="H63"/>
  <c r="H64"/>
  <c r="H65"/>
  <c r="H67"/>
  <c r="H68"/>
  <c r="H70"/>
  <c r="H73"/>
  <c r="H74"/>
  <c r="H83"/>
  <c r="H86"/>
  <c r="H54"/>
  <c r="G56"/>
  <c r="G57"/>
  <c r="G58"/>
  <c r="G59"/>
  <c r="G61"/>
  <c r="G62"/>
  <c r="G63"/>
  <c r="G64"/>
  <c r="G65"/>
  <c r="G67"/>
  <c r="P67" s="1"/>
  <c r="G68"/>
  <c r="G70"/>
  <c r="G72"/>
  <c r="P72" s="1"/>
  <c r="G74"/>
  <c r="G77"/>
  <c r="G82"/>
  <c r="G54"/>
  <c r="F55"/>
  <c r="F57"/>
  <c r="F60"/>
  <c r="F61"/>
  <c r="F62"/>
  <c r="F64"/>
  <c r="F66"/>
  <c r="P66" s="1"/>
  <c r="F73"/>
  <c r="F75"/>
  <c r="P75" s="1"/>
  <c r="F54"/>
  <c r="E55"/>
  <c r="E56"/>
  <c r="E57"/>
  <c r="P57" s="1"/>
  <c r="E58"/>
  <c r="E60"/>
  <c r="E61"/>
  <c r="E62"/>
  <c r="E63"/>
  <c r="E64"/>
  <c r="E65"/>
  <c r="E68"/>
  <c r="E70"/>
  <c r="E73"/>
  <c r="E74"/>
  <c r="E77"/>
  <c r="E80"/>
  <c r="E82"/>
  <c r="P82" s="1"/>
  <c r="E83"/>
  <c r="E54"/>
  <c r="C55"/>
  <c r="C56"/>
  <c r="C58"/>
  <c r="C59"/>
  <c r="C60"/>
  <c r="C61"/>
  <c r="C63"/>
  <c r="C70"/>
  <c r="C73"/>
  <c r="C77"/>
  <c r="P77" s="1"/>
  <c r="C54"/>
  <c r="J4"/>
  <c r="J5"/>
  <c r="J6"/>
  <c r="J7"/>
  <c r="J9"/>
  <c r="J10"/>
  <c r="J11"/>
  <c r="J12"/>
  <c r="J13"/>
  <c r="J14"/>
  <c r="J16"/>
  <c r="J20"/>
  <c r="J22"/>
  <c r="J26"/>
  <c r="J31"/>
  <c r="J3"/>
  <c r="I4"/>
  <c r="I5"/>
  <c r="I6"/>
  <c r="I7"/>
  <c r="I8"/>
  <c r="I9"/>
  <c r="I10"/>
  <c r="I11"/>
  <c r="I13"/>
  <c r="I14"/>
  <c r="I15"/>
  <c r="I16"/>
  <c r="I20"/>
  <c r="I24"/>
  <c r="I26"/>
  <c r="I31"/>
  <c r="I32"/>
  <c r="I3"/>
  <c r="H5"/>
  <c r="H6"/>
  <c r="H8"/>
  <c r="H9"/>
  <c r="H11"/>
  <c r="H12"/>
  <c r="H13"/>
  <c r="H14"/>
  <c r="H15"/>
  <c r="H17"/>
  <c r="H18"/>
  <c r="H19"/>
  <c r="H20"/>
  <c r="H31"/>
  <c r="H35"/>
  <c r="H3"/>
  <c r="G5"/>
  <c r="G6"/>
  <c r="G7"/>
  <c r="G9"/>
  <c r="G11"/>
  <c r="G12"/>
  <c r="G13"/>
  <c r="O13" s="1"/>
  <c r="Q13" s="1"/>
  <c r="G14"/>
  <c r="G16"/>
  <c r="G17"/>
  <c r="G18"/>
  <c r="G19"/>
  <c r="G20"/>
  <c r="G23"/>
  <c r="O23" s="1"/>
  <c r="Q23" s="1"/>
  <c r="G26"/>
  <c r="G32"/>
  <c r="G3"/>
  <c r="F4"/>
  <c r="F5"/>
  <c r="F7"/>
  <c r="F8"/>
  <c r="F12"/>
  <c r="F15"/>
  <c r="F16"/>
  <c r="F22"/>
  <c r="O22" s="1"/>
  <c r="Q22" s="1"/>
  <c r="F24"/>
  <c r="O24" s="1"/>
  <c r="Q24" s="1"/>
  <c r="F3"/>
  <c r="E4"/>
  <c r="E5"/>
  <c r="E6"/>
  <c r="E7"/>
  <c r="E8"/>
  <c r="E9"/>
  <c r="E11"/>
  <c r="E12"/>
  <c r="E15"/>
  <c r="E16"/>
  <c r="O16" s="1"/>
  <c r="Q16" s="1"/>
  <c r="E17"/>
  <c r="E18"/>
  <c r="E19"/>
  <c r="E20"/>
  <c r="E26"/>
  <c r="E27"/>
  <c r="E31"/>
  <c r="E32"/>
  <c r="O32" s="1"/>
  <c r="Q32" s="1"/>
  <c r="E3"/>
  <c r="C4"/>
  <c r="O4" s="1"/>
  <c r="Q4" s="1"/>
  <c r="C6"/>
  <c r="C7"/>
  <c r="C8"/>
  <c r="C9"/>
  <c r="O9" s="1"/>
  <c r="Q9" s="1"/>
  <c r="C11"/>
  <c r="O11" s="1"/>
  <c r="Q11" s="1"/>
  <c r="C14"/>
  <c r="C15"/>
  <c r="C20"/>
  <c r="C26"/>
  <c r="C3"/>
  <c r="C151"/>
  <c r="U20" i="41"/>
  <c r="V20"/>
  <c r="T20"/>
  <c r="Y18"/>
  <c r="Y16"/>
  <c r="Y10"/>
  <c r="Y7"/>
  <c r="D11"/>
  <c r="D12"/>
  <c r="D19"/>
  <c r="Q9"/>
  <c r="S9" s="1"/>
  <c r="N9"/>
  <c r="H18"/>
  <c r="D18"/>
  <c r="D17"/>
  <c r="Q7"/>
  <c r="S7" s="1"/>
  <c r="N7"/>
  <c r="Z16" s="1"/>
  <c r="H16"/>
  <c r="D16"/>
  <c r="D15"/>
  <c r="D14"/>
  <c r="Y13"/>
  <c r="Q17"/>
  <c r="S17" s="1"/>
  <c r="N17"/>
  <c r="H13"/>
  <c r="D13"/>
  <c r="Q14"/>
  <c r="S14" s="1"/>
  <c r="N14"/>
  <c r="Z10" s="1"/>
  <c r="H10"/>
  <c r="D10"/>
  <c r="D9"/>
  <c r="D8"/>
  <c r="Q11"/>
  <c r="S11" s="1"/>
  <c r="N11"/>
  <c r="Z7" s="1"/>
  <c r="H7"/>
  <c r="D7"/>
  <c r="U22" i="40"/>
  <c r="V22"/>
  <c r="T22"/>
  <c r="Y10"/>
  <c r="Y13"/>
  <c r="Y16"/>
  <c r="Y19"/>
  <c r="Y7"/>
  <c r="D20"/>
  <c r="D21"/>
  <c r="D10"/>
  <c r="D11"/>
  <c r="D12"/>
  <c r="D13"/>
  <c r="D14"/>
  <c r="D15"/>
  <c r="D16"/>
  <c r="D17"/>
  <c r="D18"/>
  <c r="D7"/>
  <c r="D8"/>
  <c r="D9"/>
  <c r="D19"/>
  <c r="Q7"/>
  <c r="S7" s="1"/>
  <c r="N7"/>
  <c r="H7"/>
  <c r="Q19"/>
  <c r="S19" s="1"/>
  <c r="N19"/>
  <c r="Z16" s="1"/>
  <c r="H16"/>
  <c r="Q13"/>
  <c r="S13" s="1"/>
  <c r="N13"/>
  <c r="Z13" s="1"/>
  <c r="H13"/>
  <c r="Q16"/>
  <c r="S16" s="1"/>
  <c r="N16"/>
  <c r="Z10" s="1"/>
  <c r="H10"/>
  <c r="Q10"/>
  <c r="S10" s="1"/>
  <c r="N10"/>
  <c r="H19"/>
  <c r="X17" i="39"/>
  <c r="X18"/>
  <c r="X19"/>
  <c r="X20"/>
  <c r="X21"/>
  <c r="X22"/>
  <c r="Q20"/>
  <c r="S20" s="1"/>
  <c r="Q11"/>
  <c r="S11" s="1"/>
  <c r="Q21"/>
  <c r="S21" s="1"/>
  <c r="Q12"/>
  <c r="S12" s="1"/>
  <c r="Q22"/>
  <c r="S22" s="1"/>
  <c r="Q8"/>
  <c r="S8" s="1"/>
  <c r="N20"/>
  <c r="Y20" s="1"/>
  <c r="N11"/>
  <c r="N21"/>
  <c r="Y21" s="1"/>
  <c r="N12"/>
  <c r="N22"/>
  <c r="Y22" s="1"/>
  <c r="N8"/>
  <c r="H21"/>
  <c r="H12"/>
  <c r="H9"/>
  <c r="H19"/>
  <c r="H22"/>
  <c r="H17"/>
  <c r="D13"/>
  <c r="D11"/>
  <c r="D10"/>
  <c r="D14"/>
  <c r="D23"/>
  <c r="D15"/>
  <c r="D18"/>
  <c r="D20"/>
  <c r="D16"/>
  <c r="D21"/>
  <c r="D12"/>
  <c r="D9"/>
  <c r="D19"/>
  <c r="D22"/>
  <c r="D17"/>
  <c r="D8"/>
  <c r="D7"/>
  <c r="V24"/>
  <c r="U24"/>
  <c r="T24"/>
  <c r="X23"/>
  <c r="Q18"/>
  <c r="S18" s="1"/>
  <c r="N18"/>
  <c r="Y18" s="1"/>
  <c r="H8"/>
  <c r="X16"/>
  <c r="Q14"/>
  <c r="S14" s="1"/>
  <c r="N14"/>
  <c r="H16"/>
  <c r="X15"/>
  <c r="Q17"/>
  <c r="S17" s="1"/>
  <c r="N17"/>
  <c r="Y17" s="1"/>
  <c r="H20"/>
  <c r="X14"/>
  <c r="Q13"/>
  <c r="S13" s="1"/>
  <c r="N13"/>
  <c r="Y14" s="1"/>
  <c r="H18"/>
  <c r="X13"/>
  <c r="Q10"/>
  <c r="S10" s="1"/>
  <c r="N10"/>
  <c r="Y13" s="1"/>
  <c r="H15"/>
  <c r="X12"/>
  <c r="Q23"/>
  <c r="S23" s="1"/>
  <c r="N23"/>
  <c r="H23"/>
  <c r="X11"/>
  <c r="Q19"/>
  <c r="S19" s="1"/>
  <c r="N19"/>
  <c r="Y19" s="1"/>
  <c r="H14"/>
  <c r="X10"/>
  <c r="Q15"/>
  <c r="S15" s="1"/>
  <c r="N15"/>
  <c r="Y10" s="1"/>
  <c r="H10"/>
  <c r="X9"/>
  <c r="Q9"/>
  <c r="S9" s="1"/>
  <c r="N9"/>
  <c r="Y9" s="1"/>
  <c r="H11"/>
  <c r="X8"/>
  <c r="Q16"/>
  <c r="S16" s="1"/>
  <c r="N16"/>
  <c r="Y8" s="1"/>
  <c r="H13"/>
  <c r="X7"/>
  <c r="Q7"/>
  <c r="S7" s="1"/>
  <c r="N7"/>
  <c r="Y7" s="1"/>
  <c r="H7"/>
  <c r="V24" i="38"/>
  <c r="U24"/>
  <c r="T24"/>
  <c r="D19"/>
  <c r="D22"/>
  <c r="D23"/>
  <c r="D20"/>
  <c r="D21"/>
  <c r="D16"/>
  <c r="D17"/>
  <c r="D13"/>
  <c r="D14"/>
  <c r="D15"/>
  <c r="D7"/>
  <c r="D8"/>
  <c r="D9"/>
  <c r="D10"/>
  <c r="D11"/>
  <c r="D12"/>
  <c r="D18"/>
  <c r="E18" s="1"/>
  <c r="Q7"/>
  <c r="S7" s="1"/>
  <c r="N7"/>
  <c r="H10"/>
  <c r="Q13"/>
  <c r="S13" s="1"/>
  <c r="N13"/>
  <c r="H7"/>
  <c r="Q10"/>
  <c r="S10" s="1"/>
  <c r="N10"/>
  <c r="H13"/>
  <c r="Q18"/>
  <c r="S18" s="1"/>
  <c r="N18"/>
  <c r="H16"/>
  <c r="Q20"/>
  <c r="S20" s="1"/>
  <c r="N20"/>
  <c r="H20"/>
  <c r="Q22"/>
  <c r="S22" s="1"/>
  <c r="N22"/>
  <c r="H22"/>
  <c r="Q16"/>
  <c r="S16" s="1"/>
  <c r="N16"/>
  <c r="H18"/>
  <c r="U25" i="37"/>
  <c r="V25"/>
  <c r="T25"/>
  <c r="Y24"/>
  <c r="X22"/>
  <c r="Q19"/>
  <c r="S19" s="1"/>
  <c r="N19"/>
  <c r="Y22" s="1"/>
  <c r="H16"/>
  <c r="Y21"/>
  <c r="Y20"/>
  <c r="X19"/>
  <c r="Q7"/>
  <c r="S7" s="1"/>
  <c r="N7"/>
  <c r="H13"/>
  <c r="Y18"/>
  <c r="Y17"/>
  <c r="X16"/>
  <c r="Q22"/>
  <c r="S22" s="1"/>
  <c r="N22"/>
  <c r="Y16" s="1"/>
  <c r="H10"/>
  <c r="Y15"/>
  <c r="Y14"/>
  <c r="X13"/>
  <c r="Q10"/>
  <c r="S10" s="1"/>
  <c r="N10"/>
  <c r="Y13" s="1"/>
  <c r="H7"/>
  <c r="Y12"/>
  <c r="X10"/>
  <c r="Q13"/>
  <c r="S13" s="1"/>
  <c r="N13"/>
  <c r="Y10" s="1"/>
  <c r="H22"/>
  <c r="Y9"/>
  <c r="Y8"/>
  <c r="X7"/>
  <c r="Q16"/>
  <c r="S16" s="1"/>
  <c r="N16"/>
  <c r="Y7" s="1"/>
  <c r="H19"/>
  <c r="W11" i="35"/>
  <c r="V11"/>
  <c r="W20"/>
  <c r="V20"/>
  <c r="W18"/>
  <c r="V18"/>
  <c r="W16"/>
  <c r="V16"/>
  <c r="W14"/>
  <c r="V14"/>
  <c r="V9"/>
  <c r="W9"/>
  <c r="V7"/>
  <c r="W7"/>
  <c r="D19"/>
  <c r="Q16"/>
  <c r="N16"/>
  <c r="H18"/>
  <c r="D18"/>
  <c r="D21"/>
  <c r="Q20"/>
  <c r="N20"/>
  <c r="H20"/>
  <c r="D20"/>
  <c r="D15"/>
  <c r="Q14"/>
  <c r="N14"/>
  <c r="H14"/>
  <c r="D14"/>
  <c r="E14" s="1"/>
  <c r="D8"/>
  <c r="Q12"/>
  <c r="N12"/>
  <c r="H7"/>
  <c r="D7"/>
  <c r="D11"/>
  <c r="D10"/>
  <c r="Q7"/>
  <c r="N7"/>
  <c r="H9"/>
  <c r="D9"/>
  <c r="D17"/>
  <c r="Q10"/>
  <c r="N10"/>
  <c r="H16"/>
  <c r="D16"/>
  <c r="E16" s="1"/>
  <c r="D13"/>
  <c r="Q18"/>
  <c r="N18"/>
  <c r="H12"/>
  <c r="D12"/>
  <c r="E12" s="1"/>
  <c r="X19" i="34"/>
  <c r="X16"/>
  <c r="Q9"/>
  <c r="S9" s="1"/>
  <c r="Q23"/>
  <c r="S23" s="1"/>
  <c r="N9"/>
  <c r="N23"/>
  <c r="H9"/>
  <c r="H18"/>
  <c r="D15"/>
  <c r="D9"/>
  <c r="D18"/>
  <c r="V24"/>
  <c r="U24"/>
  <c r="T24"/>
  <c r="X23"/>
  <c r="Q22"/>
  <c r="S22" s="1"/>
  <c r="N22"/>
  <c r="H23"/>
  <c r="D23"/>
  <c r="X22"/>
  <c r="Q13"/>
  <c r="S13" s="1"/>
  <c r="N13"/>
  <c r="H19"/>
  <c r="D19"/>
  <c r="X21"/>
  <c r="Q14"/>
  <c r="S14" s="1"/>
  <c r="N14"/>
  <c r="Y21" s="1"/>
  <c r="H12"/>
  <c r="D12"/>
  <c r="X20"/>
  <c r="Q12"/>
  <c r="S12" s="1"/>
  <c r="N12"/>
  <c r="H15"/>
  <c r="X18"/>
  <c r="Q18"/>
  <c r="S18" s="1"/>
  <c r="N18"/>
  <c r="Y18" s="1"/>
  <c r="H8"/>
  <c r="D8"/>
  <c r="X17"/>
  <c r="Q15"/>
  <c r="S15" s="1"/>
  <c r="N15"/>
  <c r="H14"/>
  <c r="D14"/>
  <c r="X15"/>
  <c r="Q11"/>
  <c r="S11" s="1"/>
  <c r="N11"/>
  <c r="H10"/>
  <c r="D10"/>
  <c r="X14"/>
  <c r="Q7"/>
  <c r="S7" s="1"/>
  <c r="N7"/>
  <c r="H11"/>
  <c r="D11"/>
  <c r="X13"/>
  <c r="Q21"/>
  <c r="S21" s="1"/>
  <c r="N21"/>
  <c r="Y13" s="1"/>
  <c r="H22"/>
  <c r="D22"/>
  <c r="X12"/>
  <c r="Q19"/>
  <c r="S19" s="1"/>
  <c r="N19"/>
  <c r="H20"/>
  <c r="D20"/>
  <c r="X11"/>
  <c r="Q17"/>
  <c r="S17" s="1"/>
  <c r="N17"/>
  <c r="Y11" s="1"/>
  <c r="H13"/>
  <c r="D13"/>
  <c r="X10"/>
  <c r="Q8"/>
  <c r="S8" s="1"/>
  <c r="N8"/>
  <c r="Y10" s="1"/>
  <c r="H17"/>
  <c r="D17"/>
  <c r="X9"/>
  <c r="Q10"/>
  <c r="S10" s="1"/>
  <c r="N10"/>
  <c r="Y9" s="1"/>
  <c r="H16"/>
  <c r="D16"/>
  <c r="X8"/>
  <c r="Q16"/>
  <c r="S16" s="1"/>
  <c r="N16"/>
  <c r="Y16" s="1"/>
  <c r="H7"/>
  <c r="D7"/>
  <c r="X7"/>
  <c r="Q20"/>
  <c r="S20" s="1"/>
  <c r="N20"/>
  <c r="H21"/>
  <c r="D21"/>
  <c r="X11" i="33"/>
  <c r="Q22"/>
  <c r="S22" s="1"/>
  <c r="N22"/>
  <c r="H22"/>
  <c r="D22"/>
  <c r="X15"/>
  <c r="X16"/>
  <c r="X17"/>
  <c r="X18"/>
  <c r="X19"/>
  <c r="X20"/>
  <c r="X21"/>
  <c r="N12"/>
  <c r="N20"/>
  <c r="N18"/>
  <c r="N17"/>
  <c r="Y18" s="1"/>
  <c r="N21"/>
  <c r="N8"/>
  <c r="N23"/>
  <c r="Q12"/>
  <c r="S12" s="1"/>
  <c r="Q20"/>
  <c r="S20" s="1"/>
  <c r="Q18"/>
  <c r="S18" s="1"/>
  <c r="Q17"/>
  <c r="S17" s="1"/>
  <c r="Q21"/>
  <c r="S21" s="1"/>
  <c r="Q8"/>
  <c r="S8" s="1"/>
  <c r="Q23"/>
  <c r="S23" s="1"/>
  <c r="H9"/>
  <c r="H14"/>
  <c r="H7"/>
  <c r="H23"/>
  <c r="H11"/>
  <c r="H18"/>
  <c r="D9"/>
  <c r="D14"/>
  <c r="D7"/>
  <c r="D23"/>
  <c r="D11"/>
  <c r="D18"/>
  <c r="H21"/>
  <c r="D21"/>
  <c r="V24"/>
  <c r="U24"/>
  <c r="T24"/>
  <c r="X23"/>
  <c r="Q9"/>
  <c r="S9" s="1"/>
  <c r="N9"/>
  <c r="Y23" s="1"/>
  <c r="H10"/>
  <c r="D10"/>
  <c r="X22"/>
  <c r="Q10"/>
  <c r="S10" s="1"/>
  <c r="N10"/>
  <c r="H15"/>
  <c r="D15"/>
  <c r="X14"/>
  <c r="Q7"/>
  <c r="S7" s="1"/>
  <c r="N7"/>
  <c r="H8"/>
  <c r="D8"/>
  <c r="X13"/>
  <c r="Q16"/>
  <c r="S16" s="1"/>
  <c r="N16"/>
  <c r="H17"/>
  <c r="D17"/>
  <c r="X12"/>
  <c r="Q11"/>
  <c r="S11" s="1"/>
  <c r="N11"/>
  <c r="Y12" s="1"/>
  <c r="H13"/>
  <c r="D13"/>
  <c r="X10"/>
  <c r="Q15"/>
  <c r="S15" s="1"/>
  <c r="N15"/>
  <c r="H20"/>
  <c r="D20"/>
  <c r="X9"/>
  <c r="Q19"/>
  <c r="S19" s="1"/>
  <c r="N19"/>
  <c r="Y9" s="1"/>
  <c r="H19"/>
  <c r="D19"/>
  <c r="X8"/>
  <c r="Q14"/>
  <c r="S14" s="1"/>
  <c r="N14"/>
  <c r="H16"/>
  <c r="D16"/>
  <c r="X7"/>
  <c r="Q13"/>
  <c r="S13" s="1"/>
  <c r="N13"/>
  <c r="Y7" s="1"/>
  <c r="H12"/>
  <c r="D12"/>
  <c r="D16" i="32"/>
  <c r="H16"/>
  <c r="N15"/>
  <c r="Y15" s="1"/>
  <c r="X15"/>
  <c r="Q15"/>
  <c r="S15" s="1"/>
  <c r="V17"/>
  <c r="U17"/>
  <c r="T17"/>
  <c r="X16"/>
  <c r="Q7"/>
  <c r="S7" s="1"/>
  <c r="N7"/>
  <c r="H10"/>
  <c r="D10"/>
  <c r="X14"/>
  <c r="Q12"/>
  <c r="S12" s="1"/>
  <c r="N12"/>
  <c r="H11"/>
  <c r="D11"/>
  <c r="X13"/>
  <c r="Q9"/>
  <c r="S9" s="1"/>
  <c r="N9"/>
  <c r="H15"/>
  <c r="D15"/>
  <c r="X12"/>
  <c r="Q10"/>
  <c r="S10" s="1"/>
  <c r="N10"/>
  <c r="H12"/>
  <c r="D12"/>
  <c r="X11"/>
  <c r="Q8"/>
  <c r="S8" s="1"/>
  <c r="N8"/>
  <c r="H14"/>
  <c r="D14"/>
  <c r="X10"/>
  <c r="Q16"/>
  <c r="S16" s="1"/>
  <c r="N16"/>
  <c r="Y10" s="1"/>
  <c r="H13"/>
  <c r="D13"/>
  <c r="X9"/>
  <c r="Q14"/>
  <c r="S14" s="1"/>
  <c r="N14"/>
  <c r="Y9" s="1"/>
  <c r="H8"/>
  <c r="D8"/>
  <c r="X8"/>
  <c r="Q13"/>
  <c r="S13" s="1"/>
  <c r="N13"/>
  <c r="Y8" s="1"/>
  <c r="H7"/>
  <c r="D7"/>
  <c r="X7"/>
  <c r="Q11"/>
  <c r="S11" s="1"/>
  <c r="N11"/>
  <c r="Y7" s="1"/>
  <c r="H9"/>
  <c r="D9"/>
  <c r="X24" i="31"/>
  <c r="Y24"/>
  <c r="X20"/>
  <c r="Q8"/>
  <c r="S8" s="1"/>
  <c r="N8"/>
  <c r="H12"/>
  <c r="D12"/>
  <c r="Q19"/>
  <c r="S19" s="1"/>
  <c r="N19"/>
  <c r="H23"/>
  <c r="D23"/>
  <c r="D16"/>
  <c r="X22"/>
  <c r="Q16"/>
  <c r="S16" s="1"/>
  <c r="N16"/>
  <c r="H16"/>
  <c r="X23"/>
  <c r="Q11"/>
  <c r="S11" s="1"/>
  <c r="N11"/>
  <c r="H8"/>
  <c r="D8"/>
  <c r="V27"/>
  <c r="U27"/>
  <c r="T27"/>
  <c r="X26"/>
  <c r="Q23"/>
  <c r="S23" s="1"/>
  <c r="N23"/>
  <c r="H20"/>
  <c r="D20"/>
  <c r="X25"/>
  <c r="Q24"/>
  <c r="S24" s="1"/>
  <c r="N24"/>
  <c r="H24"/>
  <c r="D24"/>
  <c r="X21"/>
  <c r="Q7"/>
  <c r="S7" s="1"/>
  <c r="N7"/>
  <c r="H10"/>
  <c r="D10"/>
  <c r="X19"/>
  <c r="Q18"/>
  <c r="S18" s="1"/>
  <c r="N18"/>
  <c r="H17"/>
  <c r="D17"/>
  <c r="X18"/>
  <c r="Q9"/>
  <c r="S9" s="1"/>
  <c r="N9"/>
  <c r="H19"/>
  <c r="D19"/>
  <c r="X17"/>
  <c r="Q17"/>
  <c r="S17" s="1"/>
  <c r="N17"/>
  <c r="H11"/>
  <c r="D11"/>
  <c r="X16"/>
  <c r="Q22"/>
  <c r="S22" s="1"/>
  <c r="N22"/>
  <c r="Y16" s="1"/>
  <c r="H22"/>
  <c r="D22"/>
  <c r="X15"/>
  <c r="H26"/>
  <c r="D26"/>
  <c r="X14"/>
  <c r="Q15"/>
  <c r="S15" s="1"/>
  <c r="N15"/>
  <c r="H9"/>
  <c r="D9"/>
  <c r="X13"/>
  <c r="Q14"/>
  <c r="S14" s="1"/>
  <c r="N14"/>
  <c r="H7"/>
  <c r="D7"/>
  <c r="X12"/>
  <c r="Q25"/>
  <c r="S25" s="1"/>
  <c r="N25"/>
  <c r="H25"/>
  <c r="D25"/>
  <c r="X11"/>
  <c r="Q10"/>
  <c r="S10" s="1"/>
  <c r="N10"/>
  <c r="H15"/>
  <c r="D15"/>
  <c r="X10"/>
  <c r="Q13"/>
  <c r="S13" s="1"/>
  <c r="N13"/>
  <c r="H21"/>
  <c r="D21"/>
  <c r="X9"/>
  <c r="Q12"/>
  <c r="S12" s="1"/>
  <c r="N12"/>
  <c r="Y9" s="1"/>
  <c r="H14"/>
  <c r="D14"/>
  <c r="X8"/>
  <c r="Q20"/>
  <c r="S20" s="1"/>
  <c r="N20"/>
  <c r="Y8" s="1"/>
  <c r="H18"/>
  <c r="D18"/>
  <c r="X7"/>
  <c r="Q21"/>
  <c r="S21" s="1"/>
  <c r="N21"/>
  <c r="H13"/>
  <c r="D13"/>
  <c r="S8" i="25"/>
  <c r="S9"/>
  <c r="S10"/>
  <c r="S11"/>
  <c r="S12"/>
  <c r="S13"/>
  <c r="S14"/>
  <c r="S15"/>
  <c r="S16"/>
  <c r="S17"/>
  <c r="S18"/>
  <c r="S19"/>
  <c r="S20"/>
  <c r="S21"/>
  <c r="S22"/>
  <c r="S7"/>
  <c r="D13" i="30"/>
  <c r="D14"/>
  <c r="D16"/>
  <c r="D7"/>
  <c r="D8"/>
  <c r="X13"/>
  <c r="X14"/>
  <c r="X15"/>
  <c r="X16"/>
  <c r="X17"/>
  <c r="Q10"/>
  <c r="S10" s="1"/>
  <c r="Q7"/>
  <c r="S7" s="1"/>
  <c r="Q14"/>
  <c r="S14" s="1"/>
  <c r="Q13"/>
  <c r="S13" s="1"/>
  <c r="Q9"/>
  <c r="S9" s="1"/>
  <c r="N10"/>
  <c r="N7"/>
  <c r="N14"/>
  <c r="N13"/>
  <c r="N9"/>
  <c r="H13"/>
  <c r="H14"/>
  <c r="H16"/>
  <c r="H7"/>
  <c r="H8"/>
  <c r="V18"/>
  <c r="U18"/>
  <c r="T18"/>
  <c r="X12"/>
  <c r="Q16"/>
  <c r="S16" s="1"/>
  <c r="N16"/>
  <c r="H15"/>
  <c r="D15"/>
  <c r="X11"/>
  <c r="Q17"/>
  <c r="S17" s="1"/>
  <c r="N17"/>
  <c r="H17"/>
  <c r="D17"/>
  <c r="X10"/>
  <c r="Q12"/>
  <c r="S12" s="1"/>
  <c r="N12"/>
  <c r="H12"/>
  <c r="D12"/>
  <c r="X9"/>
  <c r="Q15"/>
  <c r="S15" s="1"/>
  <c r="N15"/>
  <c r="H10"/>
  <c r="D10"/>
  <c r="X8"/>
  <c r="Q11"/>
  <c r="S11" s="1"/>
  <c r="N11"/>
  <c r="H11"/>
  <c r="D11"/>
  <c r="X7"/>
  <c r="Q8"/>
  <c r="S8" s="1"/>
  <c r="N8"/>
  <c r="H9"/>
  <c r="D9"/>
  <c r="N7" i="29"/>
  <c r="Q7"/>
  <c r="Q13"/>
  <c r="Q22"/>
  <c r="Q19"/>
  <c r="Q16"/>
  <c r="H19"/>
  <c r="Q10"/>
  <c r="V16"/>
  <c r="N22"/>
  <c r="D11"/>
  <c r="D12"/>
  <c r="D22"/>
  <c r="D23"/>
  <c r="D24"/>
  <c r="D13"/>
  <c r="D14"/>
  <c r="D15"/>
  <c r="D19"/>
  <c r="D20"/>
  <c r="D21"/>
  <c r="D16"/>
  <c r="D17"/>
  <c r="D18"/>
  <c r="D7"/>
  <c r="D8"/>
  <c r="D9"/>
  <c r="D10"/>
  <c r="V22"/>
  <c r="H7"/>
  <c r="W19"/>
  <c r="V19"/>
  <c r="N13"/>
  <c r="H16"/>
  <c r="V13"/>
  <c r="N19"/>
  <c r="H13"/>
  <c r="W10"/>
  <c r="V10"/>
  <c r="N16"/>
  <c r="H22"/>
  <c r="V7"/>
  <c r="N10"/>
  <c r="H10"/>
  <c r="N13" i="28"/>
  <c r="V13"/>
  <c r="Q16"/>
  <c r="Q10"/>
  <c r="Q13"/>
  <c r="Q19"/>
  <c r="W10"/>
  <c r="W16"/>
  <c r="V16"/>
  <c r="V10"/>
  <c r="V19"/>
  <c r="V7"/>
  <c r="Q7"/>
  <c r="D8"/>
  <c r="D9"/>
  <c r="D16"/>
  <c r="D17"/>
  <c r="D10"/>
  <c r="D11"/>
  <c r="D12"/>
  <c r="D13"/>
  <c r="D14"/>
  <c r="D15"/>
  <c r="D18"/>
  <c r="D19"/>
  <c r="D20"/>
  <c r="D7"/>
  <c r="O26" i="15" l="1"/>
  <c r="Q26" s="1"/>
  <c r="O8"/>
  <c r="Q8" s="1"/>
  <c r="P63"/>
  <c r="P60"/>
  <c r="P58"/>
  <c r="C100"/>
  <c r="O150"/>
  <c r="O140"/>
  <c r="O130"/>
  <c r="O128"/>
  <c r="O108"/>
  <c r="R32"/>
  <c r="R26"/>
  <c r="R23"/>
  <c r="R16"/>
  <c r="R8"/>
  <c r="R4"/>
  <c r="P32"/>
  <c r="P26"/>
  <c r="P23"/>
  <c r="P16"/>
  <c r="P8"/>
  <c r="P4"/>
  <c r="O82"/>
  <c r="Q82" s="1"/>
  <c r="O77"/>
  <c r="Q77" s="1"/>
  <c r="O75"/>
  <c r="Q75" s="1"/>
  <c r="O72"/>
  <c r="Q72" s="1"/>
  <c r="O67"/>
  <c r="Q67" s="1"/>
  <c r="O66"/>
  <c r="Q66" s="1"/>
  <c r="O63"/>
  <c r="Q63" s="1"/>
  <c r="O60"/>
  <c r="Q60" s="1"/>
  <c r="O58"/>
  <c r="Q58" s="1"/>
  <c r="O57"/>
  <c r="Q57" s="1"/>
  <c r="O55"/>
  <c r="Q55" s="1"/>
  <c r="C49"/>
  <c r="O106"/>
  <c r="O149"/>
  <c r="O135"/>
  <c r="O129"/>
  <c r="O117"/>
  <c r="O107"/>
  <c r="R24"/>
  <c r="R22"/>
  <c r="R13"/>
  <c r="R11"/>
  <c r="R9"/>
  <c r="P24"/>
  <c r="P22"/>
  <c r="P13"/>
  <c r="P11"/>
  <c r="P9"/>
  <c r="R82"/>
  <c r="R77"/>
  <c r="R75"/>
  <c r="R72"/>
  <c r="R67"/>
  <c r="R66"/>
  <c r="R63"/>
  <c r="R60"/>
  <c r="R58"/>
  <c r="R57"/>
  <c r="R55"/>
  <c r="P55"/>
  <c r="C152"/>
  <c r="C101"/>
  <c r="Z18" i="41"/>
  <c r="Z13"/>
  <c r="E18"/>
  <c r="E13"/>
  <c r="E16" i="40"/>
  <c r="E10" i="41"/>
  <c r="E16"/>
  <c r="E7"/>
  <c r="Z19" i="40"/>
  <c r="Z7"/>
  <c r="E7"/>
  <c r="E10"/>
  <c r="E19"/>
  <c r="E13"/>
  <c r="Y16" i="39"/>
  <c r="Y23"/>
  <c r="Y11"/>
  <c r="Y15"/>
  <c r="Y12"/>
  <c r="E22" i="38"/>
  <c r="E20"/>
  <c r="E16"/>
  <c r="E13"/>
  <c r="E7"/>
  <c r="E10"/>
  <c r="Y11" i="37"/>
  <c r="Y19"/>
  <c r="E20" i="35"/>
  <c r="E9"/>
  <c r="E18"/>
  <c r="E7"/>
  <c r="Y7" i="34"/>
  <c r="Y15"/>
  <c r="Y19"/>
  <c r="Y14"/>
  <c r="Y17"/>
  <c r="Y23"/>
  <c r="Y20"/>
  <c r="Y8"/>
  <c r="Y12"/>
  <c r="Y22"/>
  <c r="Y17" i="33"/>
  <c r="Y11"/>
  <c r="Y8"/>
  <c r="Y13"/>
  <c r="Y22"/>
  <c r="Y15"/>
  <c r="Y16"/>
  <c r="Y19"/>
  <c r="Y20"/>
  <c r="Y21"/>
  <c r="Y10"/>
  <c r="Y14"/>
  <c r="Y11" i="32"/>
  <c r="Y13"/>
  <c r="Y16"/>
  <c r="Y14"/>
  <c r="Y12"/>
  <c r="Y12" i="31"/>
  <c r="Y15"/>
  <c r="Y20"/>
  <c r="Y21"/>
  <c r="Y26"/>
  <c r="Y22"/>
  <c r="Y23"/>
  <c r="Y7"/>
  <c r="Y25"/>
  <c r="Y13"/>
  <c r="Y17"/>
  <c r="Y11"/>
  <c r="Y19"/>
  <c r="Y14"/>
  <c r="Y10"/>
  <c r="Y18"/>
  <c r="Y11" i="30"/>
  <c r="Y9"/>
  <c r="Y10"/>
  <c r="Y7"/>
  <c r="Y12"/>
  <c r="Y16"/>
  <c r="Y14"/>
  <c r="Y17"/>
  <c r="Y15"/>
  <c r="Y13"/>
  <c r="E7" i="29"/>
  <c r="Y8" i="30"/>
  <c r="E19" i="29"/>
  <c r="W13"/>
  <c r="W16"/>
  <c r="W7"/>
  <c r="E16"/>
  <c r="E22"/>
  <c r="E13"/>
  <c r="E10"/>
  <c r="W13" i="28"/>
  <c r="N16"/>
  <c r="H18"/>
  <c r="E18"/>
  <c r="N10"/>
  <c r="H13"/>
  <c r="E13"/>
  <c r="H10"/>
  <c r="E10"/>
  <c r="N19"/>
  <c r="H16"/>
  <c r="E16"/>
  <c r="N7"/>
  <c r="W7" s="1"/>
  <c r="H7"/>
  <c r="E7"/>
  <c r="M151" i="15"/>
  <c r="N151"/>
  <c r="X12" i="25"/>
  <c r="Q19"/>
  <c r="N19"/>
  <c r="D70" i="15" s="1"/>
  <c r="P70" s="1"/>
  <c r="H17" i="25"/>
  <c r="D15" i="15" s="1"/>
  <c r="R15" s="1"/>
  <c r="D17" i="25"/>
  <c r="V23"/>
  <c r="U23"/>
  <c r="T23"/>
  <c r="X22"/>
  <c r="Q11"/>
  <c r="N11"/>
  <c r="D74" i="15" s="1"/>
  <c r="X21" i="25"/>
  <c r="Q21"/>
  <c r="N21"/>
  <c r="D80" i="15" s="1"/>
  <c r="H15" i="25"/>
  <c r="D15"/>
  <c r="X20"/>
  <c r="Q18"/>
  <c r="N18"/>
  <c r="D73" i="15" s="1"/>
  <c r="P73" s="1"/>
  <c r="H21" i="25"/>
  <c r="D27" i="15" s="1"/>
  <c r="D21" i="25"/>
  <c r="X19"/>
  <c r="Q12"/>
  <c r="N12"/>
  <c r="D68" i="15" s="1"/>
  <c r="X18" i="25"/>
  <c r="Q7"/>
  <c r="N7"/>
  <c r="D56" i="15" s="1"/>
  <c r="P56" s="1"/>
  <c r="H9" i="25"/>
  <c r="D12" i="15" s="1"/>
  <c r="D9" i="25"/>
  <c r="X17"/>
  <c r="Q22"/>
  <c r="N22"/>
  <c r="D83" i="15" s="1"/>
  <c r="H13" i="25"/>
  <c r="D7" i="15" s="1"/>
  <c r="O7" s="1"/>
  <c r="Q7" s="1"/>
  <c r="D13" i="25"/>
  <c r="X16"/>
  <c r="Q17"/>
  <c r="N17"/>
  <c r="D86" i="15" s="1"/>
  <c r="H14" i="25"/>
  <c r="D5" i="15" s="1"/>
  <c r="D14" i="25"/>
  <c r="X15"/>
  <c r="Q14"/>
  <c r="N14"/>
  <c r="D61" i="15" s="1"/>
  <c r="P61" s="1"/>
  <c r="H22" i="25"/>
  <c r="D31" i="15" s="1"/>
  <c r="D22" i="25"/>
  <c r="X14"/>
  <c r="Q16"/>
  <c r="N16"/>
  <c r="D79" i="15" s="1"/>
  <c r="H10" i="25"/>
  <c r="D10"/>
  <c r="X13"/>
  <c r="Q20"/>
  <c r="N20"/>
  <c r="D71" i="15" s="1"/>
  <c r="H18" i="25"/>
  <c r="D28" i="15" s="1"/>
  <c r="D18" i="25"/>
  <c r="X11"/>
  <c r="H11"/>
  <c r="D3" i="15" s="1"/>
  <c r="O3" s="1"/>
  <c r="D11" i="25"/>
  <c r="X10"/>
  <c r="H20"/>
  <c r="D20"/>
  <c r="Q13"/>
  <c r="N13"/>
  <c r="D64" i="15" s="1"/>
  <c r="H19" i="25"/>
  <c r="D19" i="15" s="1"/>
  <c r="D19" i="25"/>
  <c r="X9"/>
  <c r="Q15"/>
  <c r="N15"/>
  <c r="H16"/>
  <c r="D20" i="15" s="1"/>
  <c r="O20" s="1"/>
  <c r="Q20" s="1"/>
  <c r="D16" i="25"/>
  <c r="Q8"/>
  <c r="N8"/>
  <c r="D54" i="15" s="1"/>
  <c r="R54" s="1"/>
  <c r="H8" i="25"/>
  <c r="D8"/>
  <c r="X8"/>
  <c r="Q10"/>
  <c r="N10"/>
  <c r="D62" i="15" s="1"/>
  <c r="H7" i="25"/>
  <c r="D7"/>
  <c r="X7"/>
  <c r="Q9"/>
  <c r="N9"/>
  <c r="D59" i="15" s="1"/>
  <c r="P59" s="1"/>
  <c r="H12" i="25"/>
  <c r="D12"/>
  <c r="B99" i="15"/>
  <c r="B65"/>
  <c r="B98"/>
  <c r="B97"/>
  <c r="B64"/>
  <c r="B57"/>
  <c r="B96"/>
  <c r="B56"/>
  <c r="B58"/>
  <c r="B71"/>
  <c r="B82"/>
  <c r="B75"/>
  <c r="B61"/>
  <c r="B55"/>
  <c r="B95"/>
  <c r="B94"/>
  <c r="B79"/>
  <c r="B93"/>
  <c r="B92"/>
  <c r="B91"/>
  <c r="B90"/>
  <c r="B73"/>
  <c r="B60"/>
  <c r="B80"/>
  <c r="B76"/>
  <c r="B89"/>
  <c r="B88"/>
  <c r="B77"/>
  <c r="B59"/>
  <c r="B87"/>
  <c r="B78"/>
  <c r="B63"/>
  <c r="B67"/>
  <c r="B81"/>
  <c r="B86"/>
  <c r="B85"/>
  <c r="B84"/>
  <c r="B54"/>
  <c r="B70"/>
  <c r="B83"/>
  <c r="B66"/>
  <c r="B62"/>
  <c r="B69"/>
  <c r="B72"/>
  <c r="B68"/>
  <c r="B74"/>
  <c r="B24"/>
  <c r="B35"/>
  <c r="B33"/>
  <c r="B13"/>
  <c r="B9"/>
  <c r="B29"/>
  <c r="B36"/>
  <c r="B14"/>
  <c r="B26"/>
  <c r="B37"/>
  <c r="B38"/>
  <c r="B25"/>
  <c r="B27"/>
  <c r="B8"/>
  <c r="B15"/>
  <c r="B39"/>
  <c r="B40"/>
  <c r="B41"/>
  <c r="B42"/>
  <c r="B28"/>
  <c r="B43"/>
  <c r="B44"/>
  <c r="B4"/>
  <c r="B7"/>
  <c r="B32"/>
  <c r="B10"/>
  <c r="B11"/>
  <c r="B6"/>
  <c r="B45"/>
  <c r="B16"/>
  <c r="B5"/>
  <c r="B46"/>
  <c r="B47"/>
  <c r="B19"/>
  <c r="B34"/>
  <c r="B12"/>
  <c r="B22"/>
  <c r="B31"/>
  <c r="B20"/>
  <c r="B3"/>
  <c r="B30"/>
  <c r="B17"/>
  <c r="B23"/>
  <c r="B21"/>
  <c r="B18"/>
  <c r="B48"/>
  <c r="G49"/>
  <c r="F151"/>
  <c r="F100"/>
  <c r="G151"/>
  <c r="E151"/>
  <c r="D151"/>
  <c r="H49"/>
  <c r="H151"/>
  <c r="G100"/>
  <c r="I49"/>
  <c r="I100"/>
  <c r="I151"/>
  <c r="J49"/>
  <c r="J100"/>
  <c r="E100"/>
  <c r="H100"/>
  <c r="J151"/>
  <c r="P62" l="1"/>
  <c r="R62"/>
  <c r="O62"/>
  <c r="Q62" s="1"/>
  <c r="P64"/>
  <c r="R64"/>
  <c r="O64"/>
  <c r="Q64" s="1"/>
  <c r="P71"/>
  <c r="R71"/>
  <c r="O71"/>
  <c r="Q71" s="1"/>
  <c r="O5"/>
  <c r="Q5" s="1"/>
  <c r="P5"/>
  <c r="R5"/>
  <c r="P83"/>
  <c r="R83"/>
  <c r="O83"/>
  <c r="Q83" s="1"/>
  <c r="O12"/>
  <c r="Q12" s="1"/>
  <c r="P12"/>
  <c r="R12"/>
  <c r="P68"/>
  <c r="R68"/>
  <c r="O68"/>
  <c r="Q68" s="1"/>
  <c r="O27"/>
  <c r="Q27" s="1"/>
  <c r="P27"/>
  <c r="R27"/>
  <c r="P80"/>
  <c r="R80"/>
  <c r="O80"/>
  <c r="Q80" s="1"/>
  <c r="R59"/>
  <c r="R61"/>
  <c r="R70"/>
  <c r="R73"/>
  <c r="P7"/>
  <c r="P15"/>
  <c r="O59"/>
  <c r="Q59" s="1"/>
  <c r="O61"/>
  <c r="Q61" s="1"/>
  <c r="O70"/>
  <c r="Q70" s="1"/>
  <c r="O73"/>
  <c r="Q73" s="1"/>
  <c r="R20"/>
  <c r="R3"/>
  <c r="O54"/>
  <c r="Q54" s="1"/>
  <c r="P54"/>
  <c r="O15"/>
  <c r="Q15" s="1"/>
  <c r="P3"/>
  <c r="O19"/>
  <c r="Q19" s="1"/>
  <c r="P19"/>
  <c r="R19"/>
  <c r="O28"/>
  <c r="Q28" s="1"/>
  <c r="P28"/>
  <c r="R28"/>
  <c r="P79"/>
  <c r="R79"/>
  <c r="O79"/>
  <c r="Q79" s="1"/>
  <c r="O31"/>
  <c r="Q31" s="1"/>
  <c r="P31"/>
  <c r="R31"/>
  <c r="P86"/>
  <c r="R86"/>
  <c r="O86"/>
  <c r="Q86" s="1"/>
  <c r="P74"/>
  <c r="R74"/>
  <c r="O74"/>
  <c r="Q74" s="1"/>
  <c r="R56"/>
  <c r="R7"/>
  <c r="O56"/>
  <c r="Q56" s="1"/>
  <c r="P20"/>
  <c r="D18"/>
  <c r="D6"/>
  <c r="D35"/>
  <c r="Y9" i="25"/>
  <c r="D65" i="15"/>
  <c r="D10"/>
  <c r="D14"/>
  <c r="D17"/>
  <c r="Y13" i="25"/>
  <c r="Y7"/>
  <c r="Y20"/>
  <c r="M49" i="15"/>
  <c r="M100"/>
  <c r="M152" s="1"/>
  <c r="J152"/>
  <c r="I152"/>
  <c r="F152"/>
  <c r="L100"/>
  <c r="N49"/>
  <c r="H152"/>
  <c r="K49"/>
  <c r="K151"/>
  <c r="K100"/>
  <c r="Y15" i="25"/>
  <c r="Y17"/>
  <c r="Y19"/>
  <c r="Y11"/>
  <c r="Y16"/>
  <c r="Y18"/>
  <c r="Y22"/>
  <c r="Y12"/>
  <c r="Y10"/>
  <c r="Y8"/>
  <c r="Y14"/>
  <c r="Y21"/>
  <c r="L49" i="15"/>
  <c r="L151"/>
  <c r="I101"/>
  <c r="E49"/>
  <c r="E101" s="1"/>
  <c r="E152"/>
  <c r="F49"/>
  <c r="F101" s="1"/>
  <c r="J101"/>
  <c r="H101"/>
  <c r="G101"/>
  <c r="G152"/>
  <c r="Q3"/>
  <c r="P14" l="1"/>
  <c r="O14"/>
  <c r="Q14" s="1"/>
  <c r="R14"/>
  <c r="O35"/>
  <c r="Q35" s="1"/>
  <c r="P35"/>
  <c r="R35"/>
  <c r="O17"/>
  <c r="Q17" s="1"/>
  <c r="P17"/>
  <c r="R17"/>
  <c r="O10"/>
  <c r="Q10" s="1"/>
  <c r="P10"/>
  <c r="R10"/>
  <c r="O6"/>
  <c r="Q6" s="1"/>
  <c r="P6"/>
  <c r="R6"/>
  <c r="P65"/>
  <c r="R65"/>
  <c r="O65"/>
  <c r="Q65" s="1"/>
  <c r="O18"/>
  <c r="Q18" s="1"/>
  <c r="P18"/>
  <c r="R18"/>
  <c r="D100"/>
  <c r="D152" s="1"/>
  <c r="D49"/>
  <c r="N100"/>
  <c r="N152" s="1"/>
  <c r="L152"/>
  <c r="M101"/>
  <c r="K101"/>
  <c r="L101"/>
  <c r="K152"/>
  <c r="D101" l="1"/>
  <c r="N101"/>
  <c r="T21" i="28"/>
  <c r="R21"/>
  <c r="T25" i="29"/>
  <c r="S25"/>
  <c r="R25"/>
  <c r="S21" i="28"/>
</calcChain>
</file>

<file path=xl/comments1.xml><?xml version="1.0" encoding="utf-8"?>
<comments xmlns="http://schemas.openxmlformats.org/spreadsheetml/2006/main">
  <authors>
    <author>h076244</author>
  </authors>
  <commentList>
    <comment ref="G11" authorId="0">
      <text>
        <r>
          <rPr>
            <b/>
            <sz val="8"/>
            <color indexed="81"/>
            <rFont val="Tahoma"/>
            <family val="2"/>
          </rPr>
          <t>h076244:</t>
        </r>
        <r>
          <rPr>
            <sz val="8"/>
            <color indexed="81"/>
            <rFont val="Tahoma"/>
            <family val="2"/>
          </rPr>
          <t xml:space="preserve">
non renouvellement de licence</t>
        </r>
      </text>
    </comment>
    <comment ref="G14" authorId="0">
      <text>
        <r>
          <rPr>
            <b/>
            <sz val="8"/>
            <color indexed="81"/>
            <rFont val="Tahoma"/>
            <family val="2"/>
          </rPr>
          <t>h076244:</t>
        </r>
        <r>
          <rPr>
            <sz val="8"/>
            <color indexed="81"/>
            <rFont val="Tahoma"/>
            <family val="2"/>
          </rPr>
          <t xml:space="preserve">
non renouvellement de licence</t>
        </r>
      </text>
    </comment>
    <comment ref="G19" authorId="0">
      <text>
        <r>
          <rPr>
            <b/>
            <sz val="8"/>
            <color indexed="81"/>
            <rFont val="Tahoma"/>
            <family val="2"/>
          </rPr>
          <t>h076244:</t>
        </r>
        <r>
          <rPr>
            <sz val="8"/>
            <color indexed="81"/>
            <rFont val="Tahoma"/>
            <family val="2"/>
          </rPr>
          <t xml:space="preserve">
non renouvellement de licence</t>
        </r>
      </text>
    </comment>
    <comment ref="G22" authorId="0">
      <text>
        <r>
          <rPr>
            <b/>
            <sz val="8"/>
            <color indexed="81"/>
            <rFont val="Tahoma"/>
            <family val="2"/>
          </rPr>
          <t>h076244:</t>
        </r>
        <r>
          <rPr>
            <sz val="8"/>
            <color indexed="81"/>
            <rFont val="Tahoma"/>
            <family val="2"/>
          </rPr>
          <t xml:space="preserve">
non renouvellement de licence</t>
        </r>
      </text>
    </comment>
    <comment ref="G23" authorId="0">
      <text>
        <r>
          <rPr>
            <b/>
            <sz val="8"/>
            <color indexed="81"/>
            <rFont val="Tahoma"/>
            <family val="2"/>
          </rPr>
          <t>h076244:</t>
        </r>
        <r>
          <rPr>
            <sz val="8"/>
            <color indexed="81"/>
            <rFont val="Tahoma"/>
            <family val="2"/>
          </rPr>
          <t xml:space="preserve">
non renouvellement de licence</t>
        </r>
      </text>
    </comment>
    <comment ref="G24" authorId="0">
      <text>
        <r>
          <rPr>
            <b/>
            <sz val="8"/>
            <color indexed="81"/>
            <rFont val="Tahoma"/>
            <family val="2"/>
          </rPr>
          <t>h076244:</t>
        </r>
        <r>
          <rPr>
            <sz val="8"/>
            <color indexed="81"/>
            <rFont val="Tahoma"/>
            <family val="2"/>
          </rPr>
          <t xml:space="preserve">
non renouvellement de licence</t>
        </r>
      </text>
    </comment>
    <comment ref="G28" authorId="0">
      <text>
        <r>
          <rPr>
            <b/>
            <sz val="8"/>
            <color indexed="81"/>
            <rFont val="Tahoma"/>
            <family val="2"/>
          </rPr>
          <t>h076244:</t>
        </r>
        <r>
          <rPr>
            <sz val="8"/>
            <color indexed="81"/>
            <rFont val="Tahoma"/>
            <family val="2"/>
          </rPr>
          <t xml:space="preserve">
non renouvellement de licence</t>
        </r>
      </text>
    </comment>
    <comment ref="G29" authorId="0">
      <text>
        <r>
          <rPr>
            <b/>
            <sz val="8"/>
            <color indexed="81"/>
            <rFont val="Tahoma"/>
            <family val="2"/>
          </rPr>
          <t>h076244:</t>
        </r>
        <r>
          <rPr>
            <sz val="8"/>
            <color indexed="81"/>
            <rFont val="Tahoma"/>
            <family val="2"/>
          </rPr>
          <t xml:space="preserve">
non renouvellement de licence</t>
        </r>
      </text>
    </comment>
    <comment ref="G30" authorId="0">
      <text>
        <r>
          <rPr>
            <b/>
            <sz val="8"/>
            <color indexed="81"/>
            <rFont val="Tahoma"/>
            <family val="2"/>
          </rPr>
          <t>h076244:</t>
        </r>
        <r>
          <rPr>
            <sz val="8"/>
            <color indexed="81"/>
            <rFont val="Tahoma"/>
            <family val="2"/>
          </rPr>
          <t xml:space="preserve">
non renouvellement de licence</t>
        </r>
      </text>
    </comment>
    <comment ref="G42" authorId="0">
      <text>
        <r>
          <rPr>
            <b/>
            <sz val="8"/>
            <color indexed="81"/>
            <rFont val="Tahoma"/>
            <family val="2"/>
          </rPr>
          <t>h076244:</t>
        </r>
        <r>
          <rPr>
            <sz val="8"/>
            <color indexed="81"/>
            <rFont val="Tahoma"/>
            <family val="2"/>
          </rPr>
          <t xml:space="preserve">
non renouvellement de licence</t>
        </r>
      </text>
    </comment>
  </commentList>
</comments>
</file>

<file path=xl/sharedStrings.xml><?xml version="1.0" encoding="utf-8"?>
<sst xmlns="http://schemas.openxmlformats.org/spreadsheetml/2006/main" count="1448" uniqueCount="177">
  <si>
    <t>Nom</t>
  </si>
  <si>
    <t>Prénom</t>
  </si>
  <si>
    <t>lic FFG</t>
  </si>
  <si>
    <t>Michel</t>
  </si>
  <si>
    <t>Huguette</t>
  </si>
  <si>
    <t>Alain</t>
  </si>
  <si>
    <t>Carlos</t>
  </si>
  <si>
    <t>Nathalie</t>
  </si>
  <si>
    <t>53.5</t>
  </si>
  <si>
    <t>Louise</t>
  </si>
  <si>
    <t>Patrice</t>
  </si>
  <si>
    <t>Cécile</t>
  </si>
  <si>
    <t>J.Jacques</t>
  </si>
  <si>
    <t>24.9</t>
  </si>
  <si>
    <t>Yvonne</t>
  </si>
  <si>
    <t>34.5</t>
  </si>
  <si>
    <t>Claude</t>
  </si>
  <si>
    <t>Christophe</t>
  </si>
  <si>
    <t>52.5</t>
  </si>
  <si>
    <t>Guy</t>
  </si>
  <si>
    <t>Daisy</t>
  </si>
  <si>
    <t>Josiane</t>
  </si>
  <si>
    <t>48.4</t>
  </si>
  <si>
    <t>Jérôme</t>
  </si>
  <si>
    <t>Armel</t>
  </si>
  <si>
    <t>Christian</t>
  </si>
  <si>
    <t>Jean-Michel</t>
  </si>
  <si>
    <t>Gérard</t>
  </si>
  <si>
    <t>43.1</t>
  </si>
  <si>
    <t>Baltazar</t>
  </si>
  <si>
    <t>NOM</t>
  </si>
  <si>
    <t>Nb coups</t>
  </si>
  <si>
    <t>Aller</t>
  </si>
  <si>
    <t>Retour</t>
  </si>
  <si>
    <t>Total</t>
  </si>
  <si>
    <t>Anthony</t>
  </si>
  <si>
    <t>34.9</t>
  </si>
  <si>
    <t>36.5</t>
  </si>
  <si>
    <t>20.7</t>
  </si>
  <si>
    <t>28.8</t>
  </si>
  <si>
    <t>J. Marie</t>
  </si>
  <si>
    <t>Jean-Luc</t>
  </si>
  <si>
    <t>23.1</t>
  </si>
  <si>
    <t>Paule</t>
  </si>
  <si>
    <t>31.6</t>
  </si>
  <si>
    <t>Pascal</t>
  </si>
  <si>
    <t>Sophie</t>
  </si>
  <si>
    <t>29.7</t>
  </si>
  <si>
    <t>40.9</t>
  </si>
  <si>
    <t>Virginie</t>
  </si>
  <si>
    <t>Benoit</t>
  </si>
  <si>
    <t>Philippe</t>
  </si>
  <si>
    <t>28.5</t>
  </si>
  <si>
    <t>32.3</t>
  </si>
  <si>
    <t>Patrick</t>
  </si>
  <si>
    <t>26.9</t>
  </si>
  <si>
    <t>28.4</t>
  </si>
  <si>
    <t>François</t>
  </si>
  <si>
    <t>MOYENNE
StF net</t>
  </si>
  <si>
    <t>ABDERRAHMAN Michel</t>
  </si>
  <si>
    <t>ABDERRAHMAN Huguette</t>
  </si>
  <si>
    <t>BARMIER Alain</t>
  </si>
  <si>
    <t>BENTO Carlos</t>
  </si>
  <si>
    <t>BEON Michel</t>
  </si>
  <si>
    <t>BOISSEAU Nathalie</t>
  </si>
  <si>
    <t>BOUTET Louise</t>
  </si>
  <si>
    <t>CAUGANT Patrice</t>
  </si>
  <si>
    <t>CHAMPION  Cécile</t>
  </si>
  <si>
    <t>CHARRIER J.Jacques</t>
  </si>
  <si>
    <t>CHARTILLANGE Alain</t>
  </si>
  <si>
    <t>COLOMBET Gérard</t>
  </si>
  <si>
    <t>DANEAU J. Marie</t>
  </si>
  <si>
    <t>DECHAMPS Yvonne</t>
  </si>
  <si>
    <t>DUFOUR Claude</t>
  </si>
  <si>
    <t>FAUCOGNEY Anthony</t>
  </si>
  <si>
    <t>GABRIELE Jean-Luc</t>
  </si>
  <si>
    <t>GABRIELE Paule</t>
  </si>
  <si>
    <t>GALEOTTI Pascal</t>
  </si>
  <si>
    <t>GALEOTTI Sophie</t>
  </si>
  <si>
    <t>GALLAIS  Christophe</t>
  </si>
  <si>
    <t>GILLES Daisy</t>
  </si>
  <si>
    <t>GILLES Guy</t>
  </si>
  <si>
    <t>GUILLOU Virginie</t>
  </si>
  <si>
    <t>HORBEZ Benoit</t>
  </si>
  <si>
    <t>LACROIX Philippe</t>
  </si>
  <si>
    <t>LE COUSTUMER Michel</t>
  </si>
  <si>
    <t>LE COUSTUMER Josiane</t>
  </si>
  <si>
    <t>MARIS Jérôme</t>
  </si>
  <si>
    <t>MARTIN Claude</t>
  </si>
  <si>
    <t>MAUGE Armel</t>
  </si>
  <si>
    <t>MAUHE Christian</t>
  </si>
  <si>
    <t>PINEAU Christian</t>
  </si>
  <si>
    <t>RENARD Jean-Michel</t>
  </si>
  <si>
    <t>RICARD Alain</t>
  </si>
  <si>
    <t>ROYER Gérard</t>
  </si>
  <si>
    <t>SAINTRAPT Michel</t>
  </si>
  <si>
    <t>STEPHAN Patrice</t>
  </si>
  <si>
    <t>TOUREILLE Patrick</t>
  </si>
  <si>
    <t>TOURNEUR Michel</t>
  </si>
  <si>
    <t>TRIVIAUX Alain</t>
  </si>
  <si>
    <t>VEGA Baltazar</t>
  </si>
  <si>
    <t>StF Net</t>
  </si>
  <si>
    <t>StF Brut</t>
  </si>
  <si>
    <t>Classt</t>
  </si>
  <si>
    <t>Hcp
FFG</t>
  </si>
  <si>
    <t>Hcp
Club HS</t>
  </si>
  <si>
    <t>Martine</t>
  </si>
  <si>
    <t>Hcp FFG
15/02/2012</t>
  </si>
  <si>
    <t>GIERSKI Martine</t>
  </si>
  <si>
    <t>Ecart / 36</t>
  </si>
  <si>
    <t>Hcp
MOYEN</t>
  </si>
  <si>
    <t>ANDRIEU François</t>
  </si>
  <si>
    <t>HOMME</t>
  </si>
  <si>
    <t>Sylvie</t>
  </si>
  <si>
    <t>NEAUD Sylvie</t>
  </si>
  <si>
    <t>+</t>
  </si>
  <si>
    <r>
      <rPr>
        <b/>
        <sz val="14"/>
        <rFont val="Calibri"/>
        <family val="2"/>
      </rPr>
      <t>Δ</t>
    </r>
    <r>
      <rPr>
        <b/>
        <sz val="12"/>
        <rFont val="Calibri"/>
        <family val="2"/>
      </rPr>
      <t xml:space="preserve">
72</t>
    </r>
  </si>
  <si>
    <t>Nb Participants</t>
  </si>
  <si>
    <t>TOTAL
Points StF net</t>
  </si>
  <si>
    <t>MOYENNE
StF Brut</t>
  </si>
  <si>
    <t>TOTAL
StF Brut</t>
  </si>
  <si>
    <t>NB Birdies</t>
  </si>
  <si>
    <t>NB Pars</t>
  </si>
  <si>
    <t>Nb Bogey</t>
  </si>
  <si>
    <t>Nb de sorties</t>
  </si>
  <si>
    <t>PROGRESSION</t>
  </si>
  <si>
    <t>GOLF DOLCE CHANTILLY  - 23/02/2013  - Classements Par Equipe</t>
  </si>
  <si>
    <t>Hcp
HS</t>
  </si>
  <si>
    <t>Hcp HS
02/03/2013</t>
  </si>
  <si>
    <t>OK</t>
  </si>
  <si>
    <t>GOLF GADANCOURT  - 10/03/2013  - Classements Par Equipe</t>
  </si>
  <si>
    <t xml:space="preserve">    VILLENNES  - 18/04/2013 </t>
  </si>
  <si>
    <t xml:space="preserve">    CHAMP DE BATAILLE   - 30/03/2013 et 31/03/2013</t>
  </si>
  <si>
    <r>
      <rPr>
        <b/>
        <sz val="14"/>
        <rFont val="Calibri"/>
        <family val="2"/>
      </rPr>
      <t>Δ</t>
    </r>
    <r>
      <rPr>
        <b/>
        <sz val="12"/>
        <rFont val="Calibri"/>
        <family val="2"/>
      </rPr>
      <t xml:space="preserve">
70</t>
    </r>
  </si>
  <si>
    <t xml:space="preserve">    SERAINCOURT  - 23/05/2013 </t>
  </si>
  <si>
    <t>Carte non rendue</t>
  </si>
  <si>
    <t xml:space="preserve">    GOLF DE L'ISLE ADAM  - 09/06/2013 </t>
  </si>
  <si>
    <t xml:space="preserve">    GOLF CLUB D'ABLEIGES  - 27/06/2013 </t>
  </si>
  <si>
    <t xml:space="preserve">    GOLF DE VILLARCEAUX  - 08/07/2013 </t>
  </si>
  <si>
    <t>DELTEL Gilles</t>
  </si>
  <si>
    <t>BILAN 2013    - StF Net -</t>
  </si>
  <si>
    <t>GOLF BERTICHERES  - 27/07/2013  - Classements Par Equipe</t>
  </si>
  <si>
    <t xml:space="preserve">    GOLF DE CABOURG LE HOME  - 07/09/2013 </t>
  </si>
  <si>
    <t xml:space="preserve">    GOLF BARRIERE DE SAINT-JULIEN  - 08/09/2013 </t>
  </si>
  <si>
    <t xml:space="preserve">    GOLF DE GADANCOURT  - 26/09/2013 </t>
  </si>
  <si>
    <t>Hcp FFG
28/09/2013</t>
  </si>
  <si>
    <t>Hcp
Moyen</t>
  </si>
  <si>
    <t xml:space="preserve">    GOLF DES TEMPLIERS  - 13/10/2013 </t>
  </si>
  <si>
    <t>17.2</t>
  </si>
  <si>
    <t>51.6</t>
  </si>
  <si>
    <t>53.9</t>
  </si>
  <si>
    <t>15.6</t>
  </si>
  <si>
    <t>29.1</t>
  </si>
  <si>
    <t>29.4</t>
  </si>
  <si>
    <t>19.1</t>
  </si>
  <si>
    <t>33.6</t>
  </si>
  <si>
    <t>37.7</t>
  </si>
  <si>
    <t>23.8</t>
  </si>
  <si>
    <t>33.2</t>
  </si>
  <si>
    <t>24.5</t>
  </si>
  <si>
    <t>19.4</t>
  </si>
  <si>
    <t>29.2</t>
  </si>
  <si>
    <t>Gilles</t>
  </si>
  <si>
    <t>32.4</t>
  </si>
  <si>
    <t xml:space="preserve">    GOLF DE CERGY - 10/11/2013 </t>
  </si>
  <si>
    <t>Hcp FFG
16/11/2013</t>
  </si>
  <si>
    <t xml:space="preserve">    GOLF DOLCE CHANTILLY - 15/12/2013 </t>
  </si>
  <si>
    <t>CHAMP DE BATAILLE   - 30/03/2013</t>
  </si>
  <si>
    <t>VILLENNES
18/04/2013</t>
  </si>
  <si>
    <t xml:space="preserve">SERAINCOURT  - 23/05/2013 </t>
  </si>
  <si>
    <t xml:space="preserve">GOLF DE L'ISLE ADAM  - 09/06/2013 </t>
  </si>
  <si>
    <t>GOLF CLUB D'ABLEIGES  - 27/06/2013</t>
  </si>
  <si>
    <t>GOLF DE VILLARCEAUX  - 08/07/2013</t>
  </si>
  <si>
    <t xml:space="preserve">GOLF DE CABOURG LE HOME  - 07/09/2013 </t>
  </si>
  <si>
    <t>GOLF DES TEMPLIERS  - 13/10/2013</t>
  </si>
  <si>
    <t>BILAN 2013  - StF Brut -</t>
  </si>
  <si>
    <t>SUIVI INDEX Club HS - 2013 -</t>
  </si>
</sst>
</file>

<file path=xl/styles.xml><?xml version="1.0" encoding="utf-8"?>
<styleSheet xmlns="http://schemas.openxmlformats.org/spreadsheetml/2006/main">
  <numFmts count="1">
    <numFmt numFmtId="164" formatCode="0.0"/>
  </numFmts>
  <fonts count="55">
    <font>
      <sz val="10"/>
      <name val="Arial"/>
    </font>
    <font>
      <sz val="10"/>
      <name val="Arial"/>
      <family val="2"/>
    </font>
    <font>
      <b/>
      <sz val="12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Comic Sans MS"/>
      <family val="4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10"/>
      <color indexed="14"/>
      <name val="Comic Sans MS"/>
      <family val="4"/>
    </font>
    <font>
      <b/>
      <sz val="11"/>
      <color indexed="62"/>
      <name val="Comic Sans MS"/>
      <family val="4"/>
    </font>
    <font>
      <b/>
      <sz val="12"/>
      <name val="Century Gothic"/>
      <family val="2"/>
    </font>
    <font>
      <b/>
      <sz val="11"/>
      <color indexed="8"/>
      <name val="Comic Sans MS"/>
      <family val="4"/>
    </font>
    <font>
      <b/>
      <sz val="11"/>
      <name val="Comic Sans MS"/>
      <family val="4"/>
    </font>
    <font>
      <sz val="12"/>
      <name val="Arial"/>
      <family val="2"/>
    </font>
    <font>
      <b/>
      <sz val="14"/>
      <name val="Century Gothic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6"/>
      <color indexed="9"/>
      <name val="Arial"/>
      <family val="2"/>
    </font>
    <font>
      <b/>
      <sz val="11"/>
      <color indexed="14"/>
      <name val="Comic Sans MS"/>
      <family val="4"/>
    </font>
    <font>
      <b/>
      <u/>
      <sz val="11"/>
      <name val="Arial"/>
      <family val="2"/>
    </font>
    <font>
      <b/>
      <sz val="9"/>
      <color rgb="FFFFFFFF"/>
      <name val="Calibri"/>
      <family val="2"/>
    </font>
    <font>
      <b/>
      <sz val="8"/>
      <color rgb="FF000000"/>
      <name val="Arial"/>
      <family val="2"/>
    </font>
    <font>
      <b/>
      <sz val="12"/>
      <color theme="4"/>
      <name val="Arial"/>
      <family val="2"/>
    </font>
    <font>
      <b/>
      <sz val="14"/>
      <color theme="0"/>
      <name val="Arial"/>
      <family val="2"/>
    </font>
    <font>
      <sz val="11"/>
      <name val="Calibri"/>
      <family val="2"/>
      <scheme val="minor"/>
    </font>
    <font>
      <b/>
      <sz val="11"/>
      <color indexed="14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sz val="14"/>
      <name val="Comic Sans MS"/>
      <family val="4"/>
    </font>
    <font>
      <b/>
      <sz val="14"/>
      <color indexed="62"/>
      <name val="Comic Sans MS"/>
      <family val="4"/>
    </font>
    <font>
      <b/>
      <sz val="12"/>
      <color indexed="62"/>
      <name val="Comic Sans MS"/>
      <family val="4"/>
    </font>
    <font>
      <sz val="12"/>
      <name val="Comic Sans MS"/>
      <family val="4"/>
    </font>
    <font>
      <b/>
      <sz val="18"/>
      <color indexed="9"/>
      <name val="Arial"/>
      <family val="2"/>
    </font>
    <font>
      <sz val="14"/>
      <name val="Calibri"/>
      <family val="2"/>
      <scheme val="minor"/>
    </font>
    <font>
      <b/>
      <sz val="14"/>
      <color indexed="14"/>
      <name val="Calibri"/>
      <family val="2"/>
      <scheme val="minor"/>
    </font>
    <font>
      <b/>
      <sz val="12"/>
      <color indexed="8"/>
      <name val="Comic Sans MS"/>
      <family val="4"/>
    </font>
    <font>
      <b/>
      <sz val="16"/>
      <name val="Century Gothic"/>
      <family val="2"/>
    </font>
    <font>
      <sz val="48"/>
      <color rgb="FFFF0000"/>
      <name val="Arial"/>
      <family val="2"/>
    </font>
    <font>
      <b/>
      <u/>
      <sz val="16"/>
      <name val="Arial"/>
      <family val="2"/>
    </font>
    <font>
      <sz val="12"/>
      <color indexed="14"/>
      <name val="Comic Sans MS"/>
      <family val="4"/>
    </font>
    <font>
      <b/>
      <sz val="12"/>
      <color indexed="14"/>
      <name val="Comic Sans MS"/>
      <family val="4"/>
    </font>
    <font>
      <sz val="14"/>
      <color indexed="14"/>
      <name val="Comic Sans MS"/>
      <family val="4"/>
    </font>
    <font>
      <sz val="14"/>
      <color rgb="FF000000"/>
      <name val="Comic Sans MS"/>
      <family val="4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20"/>
      <color indexed="9"/>
      <name val="Arial"/>
      <family val="2"/>
    </font>
    <font>
      <sz val="14"/>
      <color indexed="14"/>
      <name val="Arial Unicode MS"/>
      <family val="2"/>
    </font>
    <font>
      <sz val="14"/>
      <color rgb="FF000000"/>
      <name val="Arial Unicode MS"/>
      <family val="2"/>
    </font>
    <font>
      <sz val="14"/>
      <name val="Arial Unicode MS"/>
      <family val="2"/>
    </font>
    <font>
      <b/>
      <sz val="14"/>
      <color indexed="14"/>
      <name val="Arial Unicode MS"/>
      <family val="2"/>
    </font>
    <font>
      <b/>
      <sz val="22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8FEA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gradientFill degree="90">
        <stop position="0">
          <color theme="0"/>
        </stop>
        <stop position="1">
          <color theme="9" tint="0.40000610370189521"/>
        </stop>
      </gradientFill>
    </fill>
    <fill>
      <gradientFill degree="90">
        <stop position="0">
          <color theme="0"/>
        </stop>
        <stop position="1">
          <color rgb="FF00FF00"/>
        </stop>
      </gradient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1">
    <xf numFmtId="0" fontId="0" fillId="0" borderId="0" xfId="0"/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9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/>
    </xf>
    <xf numFmtId="0" fontId="3" fillId="0" borderId="0" xfId="0" applyFont="1" applyBorder="1"/>
    <xf numFmtId="0" fontId="6" fillId="0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/>
    </xf>
    <xf numFmtId="0" fontId="0" fillId="0" borderId="8" xfId="0" applyBorder="1"/>
    <xf numFmtId="0" fontId="0" fillId="0" borderId="8" xfId="0" applyFill="1" applyBorder="1"/>
    <xf numFmtId="0" fontId="3" fillId="0" borderId="8" xfId="0" applyFont="1" applyBorder="1"/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11" fillId="7" borderId="2" xfId="0" applyFont="1" applyFill="1" applyBorder="1" applyAlignment="1">
      <alignment horizontal="center"/>
    </xf>
    <xf numFmtId="1" fontId="17" fillId="7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4" fillId="0" borderId="0" xfId="0" applyFont="1"/>
    <xf numFmtId="0" fontId="14" fillId="7" borderId="2" xfId="0" applyFont="1" applyFill="1" applyBorder="1" applyAlignment="1">
      <alignment horizontal="center"/>
    </xf>
    <xf numFmtId="0" fontId="25" fillId="0" borderId="0" xfId="0" applyFont="1"/>
    <xf numFmtId="0" fontId="17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left" vertical="center"/>
    </xf>
    <xf numFmtId="0" fontId="17" fillId="1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28" fillId="0" borderId="10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9" fillId="0" borderId="20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0" fillId="0" borderId="0" xfId="0"/>
    <xf numFmtId="0" fontId="34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14" fillId="9" borderId="11" xfId="0" applyFont="1" applyFill="1" applyBorder="1" applyAlignment="1">
      <alignment horizontal="right"/>
    </xf>
    <xf numFmtId="0" fontId="17" fillId="7" borderId="2" xfId="0" applyFont="1" applyFill="1" applyBorder="1" applyAlignment="1">
      <alignment horizontal="center"/>
    </xf>
    <xf numFmtId="0" fontId="0" fillId="0" borderId="0" xfId="0"/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textRotation="90" wrapText="1"/>
    </xf>
    <xf numFmtId="0" fontId="26" fillId="0" borderId="2" xfId="0" applyNumberFormat="1" applyFont="1" applyBorder="1" applyAlignment="1">
      <alignment horizontal="center"/>
    </xf>
    <xf numFmtId="164" fontId="17" fillId="7" borderId="2" xfId="0" applyNumberFormat="1" applyFont="1" applyFill="1" applyBorder="1" applyAlignment="1">
      <alignment horizontal="center" vertical="center"/>
    </xf>
    <xf numFmtId="0" fontId="0" fillId="0" borderId="0" xfId="0"/>
    <xf numFmtId="0" fontId="6" fillId="2" borderId="11" xfId="0" applyFont="1" applyFill="1" applyBorder="1" applyAlignment="1">
      <alignment horizontal="center" vertical="center" textRotation="90" wrapText="1"/>
    </xf>
    <xf numFmtId="1" fontId="17" fillId="7" borderId="1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90" wrapText="1"/>
    </xf>
    <xf numFmtId="1" fontId="17" fillId="0" borderId="0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3" fillId="0" borderId="28" xfId="0" applyFont="1" applyBorder="1"/>
    <xf numFmtId="0" fontId="8" fillId="0" borderId="28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1" fillId="7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27" xfId="0" applyFont="1" applyBorder="1"/>
    <xf numFmtId="0" fontId="37" fillId="0" borderId="51" xfId="0" applyFont="1" applyBorder="1" applyAlignment="1">
      <alignment horizontal="center"/>
    </xf>
    <xf numFmtId="0" fontId="37" fillId="0" borderId="52" xfId="0" applyFont="1" applyBorder="1" applyAlignment="1">
      <alignment horizontal="center"/>
    </xf>
    <xf numFmtId="0" fontId="38" fillId="0" borderId="53" xfId="0" applyFont="1" applyFill="1" applyBorder="1" applyAlignment="1">
      <alignment horizontal="center"/>
    </xf>
    <xf numFmtId="0" fontId="37" fillId="0" borderId="54" xfId="0" applyFont="1" applyFill="1" applyBorder="1" applyAlignment="1">
      <alignment horizontal="center"/>
    </xf>
    <xf numFmtId="0" fontId="37" fillId="0" borderId="52" xfId="0" applyFont="1" applyFill="1" applyBorder="1" applyAlignment="1">
      <alignment horizontal="center"/>
    </xf>
    <xf numFmtId="0" fontId="38" fillId="0" borderId="53" xfId="0" applyFont="1" applyBorder="1" applyAlignment="1">
      <alignment horizontal="center"/>
    </xf>
    <xf numFmtId="0" fontId="37" fillId="0" borderId="51" xfId="0" applyFont="1" applyFill="1" applyBorder="1" applyAlignment="1">
      <alignment horizontal="center"/>
    </xf>
    <xf numFmtId="0" fontId="37" fillId="0" borderId="55" xfId="0" applyFont="1" applyFill="1" applyBorder="1" applyAlignment="1">
      <alignment horizontal="center"/>
    </xf>
    <xf numFmtId="0" fontId="37" fillId="0" borderId="13" xfId="0" applyFont="1" applyFill="1" applyBorder="1" applyAlignment="1">
      <alignment horizontal="center"/>
    </xf>
    <xf numFmtId="0" fontId="39" fillId="0" borderId="51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35" fillId="0" borderId="2" xfId="0" applyFont="1" applyBorder="1" applyAlignment="1">
      <alignment horizontal="left"/>
    </xf>
    <xf numFmtId="0" fontId="23" fillId="0" borderId="1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3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3" fillId="0" borderId="15" xfId="0" applyFont="1" applyBorder="1" applyAlignment="1">
      <alignment horizontal="center" vertical="center"/>
    </xf>
    <xf numFmtId="0" fontId="37" fillId="0" borderId="62" xfId="0" applyFont="1" applyFill="1" applyBorder="1" applyAlignment="1">
      <alignment horizontal="center"/>
    </xf>
    <xf numFmtId="0" fontId="38" fillId="0" borderId="52" xfId="0" applyFont="1" applyFill="1" applyBorder="1" applyAlignment="1">
      <alignment horizontal="center"/>
    </xf>
    <xf numFmtId="0" fontId="38" fillId="0" borderId="62" xfId="0" applyFont="1" applyBorder="1" applyAlignment="1">
      <alignment horizontal="center"/>
    </xf>
    <xf numFmtId="0" fontId="38" fillId="0" borderId="51" xfId="0" applyFont="1" applyBorder="1" applyAlignment="1">
      <alignment horizontal="center"/>
    </xf>
    <xf numFmtId="0" fontId="37" fillId="0" borderId="55" xfId="0" applyFont="1" applyBorder="1" applyAlignment="1">
      <alignment horizontal="center"/>
    </xf>
    <xf numFmtId="0" fontId="37" fillId="0" borderId="62" xfId="0" applyFont="1" applyBorder="1" applyAlignment="1">
      <alignment horizontal="center"/>
    </xf>
    <xf numFmtId="0" fontId="41" fillId="0" borderId="0" xfId="0" applyFont="1"/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5" fillId="0" borderId="66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32" fillId="0" borderId="69" xfId="0" applyFont="1" applyFill="1" applyBorder="1" applyAlignment="1">
      <alignment horizontal="center"/>
    </xf>
    <xf numFmtId="0" fontId="46" fillId="0" borderId="2" xfId="0" applyFont="1" applyFill="1" applyBorder="1" applyAlignment="1">
      <alignment horizontal="center"/>
    </xf>
    <xf numFmtId="0" fontId="45" fillId="0" borderId="69" xfId="0" applyFont="1" applyFill="1" applyBorder="1" applyAlignment="1">
      <alignment horizontal="center"/>
    </xf>
    <xf numFmtId="0" fontId="46" fillId="0" borderId="66" xfId="0" applyFont="1" applyFill="1" applyBorder="1" applyAlignment="1">
      <alignment horizontal="center"/>
    </xf>
    <xf numFmtId="0" fontId="46" fillId="0" borderId="69" xfId="0" applyFont="1" applyFill="1" applyBorder="1" applyAlignment="1">
      <alignment horizontal="center"/>
    </xf>
    <xf numFmtId="0" fontId="16" fillId="12" borderId="11" xfId="0" applyFont="1" applyFill="1" applyBorder="1" applyAlignment="1">
      <alignment horizontal="center"/>
    </xf>
    <xf numFmtId="0" fontId="23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left" vertical="center"/>
    </xf>
    <xf numFmtId="0" fontId="39" fillId="0" borderId="66" xfId="0" applyFont="1" applyBorder="1" applyAlignment="1">
      <alignment horizontal="center" vertical="center"/>
    </xf>
    <xf numFmtId="0" fontId="39" fillId="0" borderId="69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2" fillId="14" borderId="2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50" fillId="0" borderId="66" xfId="0" applyFont="1" applyFill="1" applyBorder="1" applyAlignment="1">
      <alignment horizontal="center"/>
    </xf>
    <xf numFmtId="0" fontId="51" fillId="0" borderId="2" xfId="0" applyFont="1" applyFill="1" applyBorder="1" applyAlignment="1">
      <alignment horizontal="center"/>
    </xf>
    <xf numFmtId="0" fontId="52" fillId="0" borderId="69" xfId="0" applyFont="1" applyFill="1" applyBorder="1" applyAlignment="1">
      <alignment horizontal="center"/>
    </xf>
    <xf numFmtId="0" fontId="51" fillId="0" borderId="66" xfId="0" applyFont="1" applyFill="1" applyBorder="1" applyAlignment="1">
      <alignment horizontal="center"/>
    </xf>
    <xf numFmtId="0" fontId="51" fillId="0" borderId="69" xfId="0" applyFont="1" applyFill="1" applyBorder="1" applyAlignment="1">
      <alignment horizontal="center"/>
    </xf>
    <xf numFmtId="0" fontId="0" fillId="0" borderId="90" xfId="0" applyBorder="1"/>
    <xf numFmtId="0" fontId="53" fillId="15" borderId="66" xfId="0" applyFont="1" applyFill="1" applyBorder="1" applyAlignment="1">
      <alignment horizontal="center" wrapText="1"/>
    </xf>
    <xf numFmtId="0" fontId="51" fillId="15" borderId="2" xfId="0" applyFont="1" applyFill="1" applyBorder="1" applyAlignment="1">
      <alignment horizontal="center"/>
    </xf>
    <xf numFmtId="0" fontId="51" fillId="15" borderId="69" xfId="0" applyFont="1" applyFill="1" applyBorder="1" applyAlignment="1">
      <alignment horizontal="center"/>
    </xf>
    <xf numFmtId="0" fontId="50" fillId="15" borderId="66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27" fillId="8" borderId="2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6" fillId="16" borderId="2" xfId="0" applyFont="1" applyFill="1" applyBorder="1" applyAlignment="1">
      <alignment horizontal="center" vertical="center" textRotation="90" wrapText="1"/>
    </xf>
    <xf numFmtId="1" fontId="17" fillId="16" borderId="2" xfId="0" applyNumberFormat="1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1" fontId="17" fillId="17" borderId="2" xfId="0" applyNumberFormat="1" applyFont="1" applyFill="1" applyBorder="1" applyAlignment="1">
      <alignment horizontal="center" vertical="center"/>
    </xf>
    <xf numFmtId="164" fontId="17" fillId="17" borderId="2" xfId="0" applyNumberFormat="1" applyFont="1" applyFill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19" xfId="0" applyFont="1" applyBorder="1" applyAlignment="1">
      <alignment horizontal="center" vertical="center"/>
    </xf>
    <xf numFmtId="0" fontId="19" fillId="10" borderId="14" xfId="0" applyFont="1" applyFill="1" applyBorder="1" applyAlignment="1">
      <alignment horizontal="center" wrapText="1"/>
    </xf>
    <xf numFmtId="0" fontId="6" fillId="10" borderId="25" xfId="0" applyFont="1" applyFill="1" applyBorder="1" applyAlignment="1">
      <alignment horizontal="center"/>
    </xf>
    <xf numFmtId="0" fontId="19" fillId="10" borderId="13" xfId="0" applyFont="1" applyFill="1" applyBorder="1" applyAlignment="1">
      <alignment horizontal="center" wrapText="1"/>
    </xf>
    <xf numFmtId="0" fontId="6" fillId="10" borderId="18" xfId="0" applyFont="1" applyFill="1" applyBorder="1" applyAlignment="1">
      <alignment horizontal="center"/>
    </xf>
    <xf numFmtId="0" fontId="31" fillId="10" borderId="31" xfId="0" applyFont="1" applyFill="1" applyBorder="1" applyAlignment="1">
      <alignment horizontal="center" vertical="center"/>
    </xf>
    <xf numFmtId="0" fontId="31" fillId="10" borderId="17" xfId="0" applyFont="1" applyFill="1" applyBorder="1" applyAlignment="1">
      <alignment horizontal="center" vertical="center"/>
    </xf>
    <xf numFmtId="0" fontId="31" fillId="10" borderId="34" xfId="0" applyFont="1" applyFill="1" applyBorder="1" applyAlignment="1">
      <alignment horizontal="center" vertical="center"/>
    </xf>
    <xf numFmtId="0" fontId="31" fillId="10" borderId="5" xfId="0" applyFont="1" applyFill="1" applyBorder="1" applyAlignment="1">
      <alignment horizontal="center" vertical="center"/>
    </xf>
    <xf numFmtId="0" fontId="31" fillId="10" borderId="33" xfId="0" applyFont="1" applyFill="1" applyBorder="1" applyAlignment="1">
      <alignment horizontal="center" vertical="center"/>
    </xf>
    <xf numFmtId="0" fontId="31" fillId="10" borderId="6" xfId="0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31" fillId="10" borderId="29" xfId="0" applyFont="1" applyFill="1" applyBorder="1" applyAlignment="1">
      <alignment horizontal="center" vertical="center"/>
    </xf>
    <xf numFmtId="0" fontId="31" fillId="10" borderId="32" xfId="0" applyFont="1" applyFill="1" applyBorder="1" applyAlignment="1">
      <alignment horizontal="center" vertical="center"/>
    </xf>
    <xf numFmtId="0" fontId="31" fillId="10" borderId="30" xfId="0" applyFont="1" applyFill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0" fillId="7" borderId="29" xfId="0" applyFont="1" applyFill="1" applyBorder="1" applyAlignment="1">
      <alignment horizontal="left" vertical="center"/>
    </xf>
    <xf numFmtId="0" fontId="30" fillId="7" borderId="32" xfId="0" applyFont="1" applyFill="1" applyBorder="1" applyAlignment="1">
      <alignment horizontal="left" vertical="center"/>
    </xf>
    <xf numFmtId="0" fontId="30" fillId="7" borderId="30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164" fontId="33" fillId="0" borderId="31" xfId="0" applyNumberFormat="1" applyFont="1" applyBorder="1" applyAlignment="1">
      <alignment horizontal="center" vertical="center"/>
    </xf>
    <xf numFmtId="164" fontId="33" fillId="0" borderId="17" xfId="0" applyNumberFormat="1" applyFont="1" applyBorder="1" applyAlignment="1">
      <alignment horizontal="center" vertical="center"/>
    </xf>
    <xf numFmtId="164" fontId="33" fillId="0" borderId="34" xfId="0" applyNumberFormat="1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horizontal="center" vertical="center"/>
    </xf>
    <xf numFmtId="0" fontId="30" fillId="7" borderId="29" xfId="0" applyFont="1" applyFill="1" applyBorder="1" applyAlignment="1">
      <alignment horizontal="center" vertical="center"/>
    </xf>
    <xf numFmtId="0" fontId="30" fillId="7" borderId="32" xfId="0" applyFont="1" applyFill="1" applyBorder="1" applyAlignment="1">
      <alignment horizontal="center"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22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horizontal="center" vertical="center"/>
    </xf>
    <xf numFmtId="0" fontId="30" fillId="7" borderId="30" xfId="0" applyFont="1" applyFill="1" applyBorder="1" applyAlignment="1">
      <alignment horizontal="center" vertical="center"/>
    </xf>
    <xf numFmtId="0" fontId="36" fillId="6" borderId="0" xfId="0" applyFont="1" applyFill="1" applyBorder="1" applyAlignment="1">
      <alignment horizontal="left" vertical="center" wrapText="1"/>
    </xf>
    <xf numFmtId="0" fontId="40" fillId="0" borderId="5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30" fillId="7" borderId="14" xfId="0" applyFont="1" applyFill="1" applyBorder="1" applyAlignment="1">
      <alignment horizontal="center" vertical="center"/>
    </xf>
    <xf numFmtId="0" fontId="30" fillId="7" borderId="7" xfId="0" applyFont="1" applyFill="1" applyBorder="1" applyAlignment="1">
      <alignment horizontal="center" vertical="center"/>
    </xf>
    <xf numFmtId="0" fontId="30" fillId="7" borderId="25" xfId="0" applyFont="1" applyFill="1" applyBorder="1" applyAlignment="1">
      <alignment horizontal="center" vertical="center"/>
    </xf>
    <xf numFmtId="164" fontId="33" fillId="0" borderId="57" xfId="0" applyNumberFormat="1" applyFont="1" applyBorder="1" applyAlignment="1">
      <alignment horizontal="center" vertical="center"/>
    </xf>
    <xf numFmtId="164" fontId="33" fillId="0" borderId="56" xfId="0" applyNumberFormat="1" applyFont="1" applyBorder="1" applyAlignment="1">
      <alignment horizontal="center" vertical="center"/>
    </xf>
    <xf numFmtId="164" fontId="33" fillId="0" borderId="58" xfId="0" applyNumberFormat="1" applyFont="1" applyBorder="1" applyAlignment="1">
      <alignment horizontal="center" vertical="center"/>
    </xf>
    <xf numFmtId="0" fontId="30" fillId="7" borderId="13" xfId="0" applyFont="1" applyFill="1" applyBorder="1" applyAlignment="1">
      <alignment horizontal="center" vertical="center"/>
    </xf>
    <xf numFmtId="0" fontId="30" fillId="7" borderId="55" xfId="0" applyFont="1" applyFill="1" applyBorder="1" applyAlignment="1">
      <alignment horizontal="center" vertical="center"/>
    </xf>
    <xf numFmtId="0" fontId="30" fillId="7" borderId="18" xfId="0" applyFont="1" applyFill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0" fillId="7" borderId="13" xfId="0" applyFont="1" applyFill="1" applyBorder="1" applyAlignment="1">
      <alignment horizontal="left" vertical="center"/>
    </xf>
    <xf numFmtId="0" fontId="30" fillId="7" borderId="55" xfId="0" applyFont="1" applyFill="1" applyBorder="1" applyAlignment="1">
      <alignment horizontal="left" vertical="center"/>
    </xf>
    <xf numFmtId="0" fontId="30" fillId="7" borderId="18" xfId="0" applyFont="1" applyFill="1" applyBorder="1" applyAlignment="1">
      <alignment horizontal="left" vertical="center"/>
    </xf>
    <xf numFmtId="0" fontId="17" fillId="0" borderId="32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3" fillId="0" borderId="15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6" borderId="0" xfId="0" applyFont="1" applyFill="1" applyBorder="1" applyAlignment="1">
      <alignment horizontal="left" vertical="center" wrapText="1"/>
    </xf>
    <xf numFmtId="0" fontId="19" fillId="9" borderId="14" xfId="0" applyFont="1" applyFill="1" applyBorder="1" applyAlignment="1">
      <alignment horizontal="center" wrapText="1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6" fillId="9" borderId="26" xfId="0" applyFont="1" applyFill="1" applyBorder="1" applyAlignment="1">
      <alignment horizontal="center"/>
    </xf>
    <xf numFmtId="0" fontId="23" fillId="0" borderId="1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4" borderId="39" xfId="0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 wrapText="1"/>
    </xf>
    <xf numFmtId="0" fontId="18" fillId="3" borderId="72" xfId="0" applyFont="1" applyFill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42" fillId="0" borderId="65" xfId="0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/>
    </xf>
    <xf numFmtId="0" fontId="42" fillId="0" borderId="68" xfId="0" applyFont="1" applyBorder="1" applyAlignment="1">
      <alignment horizontal="center" vertical="center"/>
    </xf>
    <xf numFmtId="164" fontId="33" fillId="0" borderId="66" xfId="0" applyNumberFormat="1" applyFont="1" applyBorder="1" applyAlignment="1">
      <alignment horizontal="center" vertical="center"/>
    </xf>
    <xf numFmtId="164" fontId="33" fillId="0" borderId="2" xfId="0" applyNumberFormat="1" applyFont="1" applyBorder="1" applyAlignment="1">
      <alignment horizontal="center" vertical="center"/>
    </xf>
    <xf numFmtId="164" fontId="33" fillId="0" borderId="69" xfId="0" applyNumberFormat="1" applyFont="1" applyBorder="1" applyAlignment="1">
      <alignment horizontal="center" vertical="center"/>
    </xf>
    <xf numFmtId="0" fontId="31" fillId="10" borderId="75" xfId="0" applyFont="1" applyFill="1" applyBorder="1" applyAlignment="1">
      <alignment horizontal="center" vertical="center"/>
    </xf>
    <xf numFmtId="0" fontId="31" fillId="10" borderId="76" xfId="0" applyFont="1" applyFill="1" applyBorder="1" applyAlignment="1">
      <alignment horizontal="center" vertical="center"/>
    </xf>
    <xf numFmtId="0" fontId="31" fillId="10" borderId="77" xfId="0" applyFont="1" applyFill="1" applyBorder="1" applyAlignment="1">
      <alignment horizontal="center" vertical="center"/>
    </xf>
    <xf numFmtId="0" fontId="31" fillId="10" borderId="66" xfId="0" applyFont="1" applyFill="1" applyBorder="1" applyAlignment="1">
      <alignment horizontal="center" vertical="center"/>
    </xf>
    <xf numFmtId="0" fontId="31" fillId="10" borderId="2" xfId="0" applyFont="1" applyFill="1" applyBorder="1" applyAlignment="1">
      <alignment horizontal="center" vertical="center"/>
    </xf>
    <xf numFmtId="0" fontId="31" fillId="10" borderId="69" xfId="0" applyFont="1" applyFill="1" applyBorder="1" applyAlignment="1">
      <alignment horizontal="center" vertical="center"/>
    </xf>
    <xf numFmtId="0" fontId="18" fillId="7" borderId="66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5" fillId="9" borderId="78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79" xfId="0" applyFont="1" applyBorder="1" applyAlignment="1">
      <alignment horizontal="center" vertical="center"/>
    </xf>
    <xf numFmtId="0" fontId="18" fillId="9" borderId="70" xfId="0" applyFont="1" applyFill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81" xfId="0" applyFont="1" applyBorder="1" applyAlignment="1">
      <alignment horizontal="center" vertical="center"/>
    </xf>
    <xf numFmtId="0" fontId="18" fillId="4" borderId="80" xfId="0" applyFont="1" applyFill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7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9" fillId="6" borderId="0" xfId="0" applyFont="1" applyFill="1" applyBorder="1" applyAlignment="1">
      <alignment horizontal="left" vertical="center" wrapText="1"/>
    </xf>
    <xf numFmtId="164" fontId="33" fillId="0" borderId="78" xfId="0" applyNumberFormat="1" applyFont="1" applyBorder="1" applyAlignment="1">
      <alignment horizontal="center" vertical="center"/>
    </xf>
    <xf numFmtId="164" fontId="33" fillId="0" borderId="79" xfId="0" applyNumberFormat="1" applyFont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0" fontId="31" fillId="10" borderId="15" xfId="0" applyFont="1" applyFill="1" applyBorder="1" applyAlignment="1">
      <alignment horizontal="center" vertical="center"/>
    </xf>
    <xf numFmtId="0" fontId="31" fillId="10" borderId="84" xfId="0" applyFont="1" applyFill="1" applyBorder="1" applyAlignment="1">
      <alignment horizontal="center" vertical="center"/>
    </xf>
    <xf numFmtId="0" fontId="31" fillId="0" borderId="63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0" fontId="42" fillId="0" borderId="8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63" xfId="0" applyFont="1" applyBorder="1" applyAlignment="1">
      <alignment horizontal="center" vertical="center"/>
    </xf>
    <xf numFmtId="0" fontId="31" fillId="0" borderId="83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42" fillId="0" borderId="91" xfId="0" applyFont="1" applyBorder="1" applyAlignment="1">
      <alignment horizontal="center" vertical="center"/>
    </xf>
    <xf numFmtId="0" fontId="42" fillId="0" borderId="92" xfId="0" applyFont="1" applyBorder="1" applyAlignment="1">
      <alignment horizontal="center" vertical="center"/>
    </xf>
    <xf numFmtId="0" fontId="42" fillId="0" borderId="93" xfId="0" applyFont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9" borderId="87" xfId="0" applyFont="1" applyFill="1" applyBorder="1" applyAlignment="1">
      <alignment horizontal="center" vertical="center"/>
    </xf>
    <xf numFmtId="0" fontId="5" fillId="9" borderId="86" xfId="0" applyFont="1" applyFill="1" applyBorder="1" applyAlignment="1">
      <alignment horizontal="center" vertical="center"/>
    </xf>
    <xf numFmtId="0" fontId="31" fillId="10" borderId="1" xfId="0" applyFont="1" applyFill="1" applyBorder="1" applyAlignment="1">
      <alignment horizontal="center" vertical="center"/>
    </xf>
    <xf numFmtId="0" fontId="31" fillId="10" borderId="89" xfId="0" applyFont="1" applyFill="1" applyBorder="1" applyAlignment="1">
      <alignment horizontal="center" vertical="center"/>
    </xf>
    <xf numFmtId="0" fontId="42" fillId="0" borderId="91" xfId="0" applyFont="1" applyBorder="1" applyAlignment="1">
      <alignment horizontal="left" vertical="center"/>
    </xf>
    <xf numFmtId="0" fontId="42" fillId="0" borderId="92" xfId="0" applyFont="1" applyBorder="1" applyAlignment="1">
      <alignment horizontal="left" vertical="center"/>
    </xf>
    <xf numFmtId="0" fontId="42" fillId="0" borderId="93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32" fillId="0" borderId="86" xfId="0" applyFont="1" applyBorder="1" applyAlignment="1">
      <alignment horizontal="center" vertical="center"/>
    </xf>
    <xf numFmtId="164" fontId="33" fillId="0" borderId="86" xfId="0" applyNumberFormat="1" applyFont="1" applyBorder="1" applyAlignment="1">
      <alignment horizontal="center" vertical="center"/>
    </xf>
    <xf numFmtId="0" fontId="18" fillId="3" borderId="88" xfId="0" applyFont="1" applyFill="1" applyBorder="1" applyAlignment="1">
      <alignment horizontal="center" vertical="center"/>
    </xf>
    <xf numFmtId="0" fontId="42" fillId="0" borderId="8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8" fillId="9" borderId="95" xfId="0" applyFont="1" applyFill="1" applyBorder="1" applyAlignment="1">
      <alignment horizontal="center" vertical="center"/>
    </xf>
    <xf numFmtId="0" fontId="5" fillId="9" borderId="97" xfId="0" applyFont="1" applyFill="1" applyBorder="1" applyAlignment="1">
      <alignment horizontal="center" vertical="center"/>
    </xf>
    <xf numFmtId="0" fontId="31" fillId="10" borderId="94" xfId="0" applyFont="1" applyFill="1" applyBorder="1" applyAlignment="1">
      <alignment horizontal="center" vertical="center"/>
    </xf>
    <xf numFmtId="0" fontId="31" fillId="10" borderId="98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32" fillId="0" borderId="94" xfId="0" applyFont="1" applyBorder="1" applyAlignment="1">
      <alignment horizontal="center" vertical="center"/>
    </xf>
    <xf numFmtId="0" fontId="32" fillId="0" borderId="95" xfId="0" applyFont="1" applyBorder="1" applyAlignment="1">
      <alignment horizontal="center" vertical="center"/>
    </xf>
    <xf numFmtId="0" fontId="18" fillId="4" borderId="96" xfId="0" applyFont="1" applyFill="1" applyBorder="1" applyAlignment="1">
      <alignment horizontal="center" vertical="center"/>
    </xf>
    <xf numFmtId="0" fontId="32" fillId="0" borderId="97" xfId="0" applyFont="1" applyBorder="1" applyAlignment="1">
      <alignment horizontal="center" vertical="center"/>
    </xf>
    <xf numFmtId="0" fontId="18" fillId="7" borderId="94" xfId="0" applyFont="1" applyFill="1" applyBorder="1" applyAlignment="1">
      <alignment horizontal="center" vertical="center"/>
    </xf>
    <xf numFmtId="0" fontId="32" fillId="0" borderId="99" xfId="0" applyFont="1" applyBorder="1" applyAlignment="1">
      <alignment horizontal="center" vertical="center"/>
    </xf>
    <xf numFmtId="0" fontId="32" fillId="0" borderId="100" xfId="0" applyFont="1" applyBorder="1" applyAlignment="1">
      <alignment horizontal="center" vertical="center"/>
    </xf>
    <xf numFmtId="0" fontId="27" fillId="8" borderId="14" xfId="0" applyFont="1" applyFill="1" applyBorder="1" applyAlignment="1">
      <alignment horizontal="center" vertical="center"/>
    </xf>
    <xf numFmtId="0" fontId="27" fillId="8" borderId="27" xfId="0" applyFont="1" applyFill="1" applyBorder="1" applyAlignment="1">
      <alignment horizontal="center" vertical="center"/>
    </xf>
    <xf numFmtId="0" fontId="54" fillId="8" borderId="14" xfId="0" applyFont="1" applyFill="1" applyBorder="1" applyAlignment="1">
      <alignment horizontal="center" vertical="center"/>
    </xf>
    <xf numFmtId="0" fontId="54" fillId="8" borderId="27" xfId="0" applyFont="1" applyFill="1" applyBorder="1" applyAlignment="1">
      <alignment horizontal="center" vertical="center"/>
    </xf>
    <xf numFmtId="0" fontId="54" fillId="8" borderId="7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</cellXfs>
  <cellStyles count="1">
    <cellStyle name="Normal" xfId="0" builtinId="0"/>
  </cellStyles>
  <dxfs count="58"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FF00"/>
      <color rgb="FF000000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168275</xdr:colOff>
      <xdr:row>6</xdr:row>
      <xdr:rowOff>38099</xdr:rowOff>
    </xdr:from>
    <xdr:to>
      <xdr:col>1</xdr:col>
      <xdr:colOff>508000</xdr:colOff>
      <xdr:row>8</xdr:row>
      <xdr:rowOff>213849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6200000">
          <a:off x="116913" y="1403911"/>
          <a:ext cx="671050" cy="339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163516</xdr:colOff>
      <xdr:row>6</xdr:row>
      <xdr:rowOff>77788</xdr:rowOff>
    </xdr:from>
    <xdr:to>
      <xdr:col>9</xdr:col>
      <xdr:colOff>533399</xdr:colOff>
      <xdr:row>8</xdr:row>
      <xdr:rowOff>233460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5814172" y="1418482"/>
          <a:ext cx="650972" cy="36988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157389</xdr:colOff>
      <xdr:row>6</xdr:row>
      <xdr:rowOff>13607</xdr:rowOff>
    </xdr:from>
    <xdr:to>
      <xdr:col>2</xdr:col>
      <xdr:colOff>68848</xdr:colOff>
      <xdr:row>7</xdr:row>
      <xdr:rowOff>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853" y="1428750"/>
          <a:ext cx="414924" cy="23132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100693</xdr:colOff>
      <xdr:row>6</xdr:row>
      <xdr:rowOff>0</xdr:rowOff>
    </xdr:from>
    <xdr:to>
      <xdr:col>7</xdr:col>
      <xdr:colOff>81644</xdr:colOff>
      <xdr:row>7</xdr:row>
      <xdr:rowOff>2722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48968" y="1419225"/>
          <a:ext cx="523875" cy="25037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143786</xdr:colOff>
      <xdr:row>10</xdr:row>
      <xdr:rowOff>40820</xdr:rowOff>
    </xdr:from>
    <xdr:to>
      <xdr:col>2</xdr:col>
      <xdr:colOff>163288</xdr:colOff>
      <xdr:row>10</xdr:row>
      <xdr:rowOff>267019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250" y="2517320"/>
          <a:ext cx="522967" cy="2261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136073</xdr:colOff>
      <xdr:row>13</xdr:row>
      <xdr:rowOff>0</xdr:rowOff>
    </xdr:from>
    <xdr:to>
      <xdr:col>7</xdr:col>
      <xdr:colOff>117024</xdr:colOff>
      <xdr:row>13</xdr:row>
      <xdr:rowOff>247650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04609" y="3129643"/>
          <a:ext cx="525236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1</xdr:row>
      <xdr:rowOff>412749</xdr:rowOff>
    </xdr:from>
    <xdr:to>
      <xdr:col>21</xdr:col>
      <xdr:colOff>473075</xdr:colOff>
      <xdr:row>1</xdr:row>
      <xdr:rowOff>680356</xdr:rowOff>
    </xdr:to>
    <xdr:sp macro="" textlink="">
      <xdr:nvSpPr>
        <xdr:cNvPr id="2" name="ZoneTexte 1"/>
        <xdr:cNvSpPr txBox="1"/>
      </xdr:nvSpPr>
      <xdr:spPr>
        <a:xfrm>
          <a:off x="10944225" y="498474"/>
          <a:ext cx="1463675" cy="267607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FEMME Rep Rouges</a:t>
          </a:r>
        </a:p>
      </xdr:txBody>
    </xdr:sp>
    <xdr:clientData/>
  </xdr:twoCellAnchor>
  <xdr:twoCellAnchor>
    <xdr:from>
      <xdr:col>18</xdr:col>
      <xdr:colOff>152400</xdr:colOff>
      <xdr:row>1</xdr:row>
      <xdr:rowOff>76200</xdr:rowOff>
    </xdr:from>
    <xdr:to>
      <xdr:col>21</xdr:col>
      <xdr:colOff>450850</xdr:colOff>
      <xdr:row>1</xdr:row>
      <xdr:rowOff>330200</xdr:rowOff>
    </xdr:to>
    <xdr:sp macro="" textlink="">
      <xdr:nvSpPr>
        <xdr:cNvPr id="5" name="ZoneTexte 4"/>
        <xdr:cNvSpPr txBox="1"/>
      </xdr:nvSpPr>
      <xdr:spPr>
        <a:xfrm>
          <a:off x="10944225" y="161925"/>
          <a:ext cx="1441450" cy="254000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HOMME</a:t>
          </a:r>
          <a:r>
            <a:rPr lang="fr-FR" sz="1100" b="1" baseline="0">
              <a:solidFill>
                <a:schemeClr val="bg1"/>
              </a:solidFill>
            </a:rPr>
            <a:t> Rep Jaunes</a:t>
          </a:r>
          <a:endParaRPr lang="fr-FR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544284</xdr:colOff>
      <xdr:row>1</xdr:row>
      <xdr:rowOff>40821</xdr:rowOff>
    </xdr:from>
    <xdr:to>
      <xdr:col>18</xdr:col>
      <xdr:colOff>13606</xdr:colOff>
      <xdr:row>1</xdr:row>
      <xdr:rowOff>394606</xdr:rowOff>
    </xdr:to>
    <xdr:sp macro="" textlink="">
      <xdr:nvSpPr>
        <xdr:cNvPr id="7" name="ZoneTexte 6"/>
        <xdr:cNvSpPr txBox="1"/>
      </xdr:nvSpPr>
      <xdr:spPr>
        <a:xfrm>
          <a:off x="8694963" y="122464"/>
          <a:ext cx="2109107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 SSS : 70  -  Slope 127</a:t>
          </a:r>
        </a:p>
      </xdr:txBody>
    </xdr:sp>
    <xdr:clientData/>
  </xdr:twoCellAnchor>
  <xdr:twoCellAnchor>
    <xdr:from>
      <xdr:col>12</xdr:col>
      <xdr:colOff>544285</xdr:colOff>
      <xdr:row>1</xdr:row>
      <xdr:rowOff>353786</xdr:rowOff>
    </xdr:from>
    <xdr:to>
      <xdr:col>18</xdr:col>
      <xdr:colOff>27213</xdr:colOff>
      <xdr:row>1</xdr:row>
      <xdr:rowOff>707571</xdr:rowOff>
    </xdr:to>
    <xdr:sp macro="" textlink="">
      <xdr:nvSpPr>
        <xdr:cNvPr id="8" name="ZoneTexte 7"/>
        <xdr:cNvSpPr txBox="1"/>
      </xdr:nvSpPr>
      <xdr:spPr>
        <a:xfrm>
          <a:off x="8694964" y="435429"/>
          <a:ext cx="2122713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SSS : 70.9  -  Slope 130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1</xdr:row>
      <xdr:rowOff>412749</xdr:rowOff>
    </xdr:from>
    <xdr:to>
      <xdr:col>21</xdr:col>
      <xdr:colOff>473075</xdr:colOff>
      <xdr:row>1</xdr:row>
      <xdr:rowOff>680356</xdr:rowOff>
    </xdr:to>
    <xdr:sp macro="" textlink="">
      <xdr:nvSpPr>
        <xdr:cNvPr id="2" name="ZoneTexte 1"/>
        <xdr:cNvSpPr txBox="1"/>
      </xdr:nvSpPr>
      <xdr:spPr>
        <a:xfrm>
          <a:off x="11153775" y="498474"/>
          <a:ext cx="1463675" cy="267607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FEMME Rep Rouges</a:t>
          </a:r>
        </a:p>
      </xdr:txBody>
    </xdr:sp>
    <xdr:clientData/>
  </xdr:twoCellAnchor>
  <xdr:twoCellAnchor>
    <xdr:from>
      <xdr:col>18</xdr:col>
      <xdr:colOff>152400</xdr:colOff>
      <xdr:row>1</xdr:row>
      <xdr:rowOff>76200</xdr:rowOff>
    </xdr:from>
    <xdr:to>
      <xdr:col>21</xdr:col>
      <xdr:colOff>450850</xdr:colOff>
      <xdr:row>1</xdr:row>
      <xdr:rowOff>330200</xdr:rowOff>
    </xdr:to>
    <xdr:sp macro="" textlink="">
      <xdr:nvSpPr>
        <xdr:cNvPr id="3" name="ZoneTexte 2"/>
        <xdr:cNvSpPr txBox="1"/>
      </xdr:nvSpPr>
      <xdr:spPr>
        <a:xfrm>
          <a:off x="11153775" y="161925"/>
          <a:ext cx="1441450" cy="254000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HOMME</a:t>
          </a:r>
          <a:r>
            <a:rPr lang="fr-FR" sz="1100" b="1" baseline="0">
              <a:solidFill>
                <a:schemeClr val="bg1"/>
              </a:solidFill>
            </a:rPr>
            <a:t> Rep Jaunes</a:t>
          </a:r>
          <a:endParaRPr lang="fr-FR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544284</xdr:colOff>
      <xdr:row>1</xdr:row>
      <xdr:rowOff>40821</xdr:rowOff>
    </xdr:from>
    <xdr:to>
      <xdr:col>18</xdr:col>
      <xdr:colOff>13606</xdr:colOff>
      <xdr:row>1</xdr:row>
      <xdr:rowOff>394606</xdr:rowOff>
    </xdr:to>
    <xdr:sp macro="" textlink="">
      <xdr:nvSpPr>
        <xdr:cNvPr id="5" name="ZoneTexte 4"/>
        <xdr:cNvSpPr txBox="1"/>
      </xdr:nvSpPr>
      <xdr:spPr>
        <a:xfrm>
          <a:off x="8916759" y="126546"/>
          <a:ext cx="2098222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 SSS : 71.7 -  Slope 125</a:t>
          </a:r>
        </a:p>
      </xdr:txBody>
    </xdr:sp>
    <xdr:clientData/>
  </xdr:twoCellAnchor>
  <xdr:twoCellAnchor>
    <xdr:from>
      <xdr:col>12</xdr:col>
      <xdr:colOff>544285</xdr:colOff>
      <xdr:row>1</xdr:row>
      <xdr:rowOff>353786</xdr:rowOff>
    </xdr:from>
    <xdr:to>
      <xdr:col>18</xdr:col>
      <xdr:colOff>27213</xdr:colOff>
      <xdr:row>1</xdr:row>
      <xdr:rowOff>707571</xdr:rowOff>
    </xdr:to>
    <xdr:sp macro="" textlink="">
      <xdr:nvSpPr>
        <xdr:cNvPr id="6" name="ZoneTexte 5"/>
        <xdr:cNvSpPr txBox="1"/>
      </xdr:nvSpPr>
      <xdr:spPr>
        <a:xfrm>
          <a:off x="8916760" y="439511"/>
          <a:ext cx="2111828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SSS : 69.6  -  Slope 124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54429</xdr:colOff>
      <xdr:row>1</xdr:row>
      <xdr:rowOff>385535</xdr:rowOff>
    </xdr:from>
    <xdr:to>
      <xdr:col>21</xdr:col>
      <xdr:colOff>462644</xdr:colOff>
      <xdr:row>1</xdr:row>
      <xdr:rowOff>707572</xdr:rowOff>
    </xdr:to>
    <xdr:sp macro="" textlink="">
      <xdr:nvSpPr>
        <xdr:cNvPr id="2" name="ZoneTexte 1"/>
        <xdr:cNvSpPr txBox="1"/>
      </xdr:nvSpPr>
      <xdr:spPr>
        <a:xfrm>
          <a:off x="10844893" y="467178"/>
          <a:ext cx="1700894" cy="322037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200" b="1">
              <a:solidFill>
                <a:schemeClr val="bg1"/>
              </a:solidFill>
            </a:rPr>
            <a:t>FEMME Rep Rouges</a:t>
          </a:r>
        </a:p>
      </xdr:txBody>
    </xdr:sp>
    <xdr:clientData/>
  </xdr:twoCellAnchor>
  <xdr:twoCellAnchor editAs="oneCell">
    <xdr:from>
      <xdr:col>1</xdr:col>
      <xdr:colOff>211818</xdr:colOff>
      <xdr:row>7</xdr:row>
      <xdr:rowOff>40822</xdr:rowOff>
    </xdr:from>
    <xdr:to>
      <xdr:col>2</xdr:col>
      <xdr:colOff>123277</xdr:colOff>
      <xdr:row>8</xdr:row>
      <xdr:rowOff>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282" y="1700893"/>
          <a:ext cx="414924" cy="23132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114299</xdr:colOff>
      <xdr:row>6</xdr:row>
      <xdr:rowOff>0</xdr:rowOff>
    </xdr:from>
    <xdr:to>
      <xdr:col>10</xdr:col>
      <xdr:colOff>95250</xdr:colOff>
      <xdr:row>7</xdr:row>
      <xdr:rowOff>2722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02728" y="1415143"/>
          <a:ext cx="525236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40822</xdr:colOff>
      <xdr:row>1</xdr:row>
      <xdr:rowOff>48986</xdr:rowOff>
    </xdr:from>
    <xdr:to>
      <xdr:col>21</xdr:col>
      <xdr:colOff>449036</xdr:colOff>
      <xdr:row>1</xdr:row>
      <xdr:rowOff>326572</xdr:rowOff>
    </xdr:to>
    <xdr:sp macro="" textlink="">
      <xdr:nvSpPr>
        <xdr:cNvPr id="5" name="ZoneTexte 4"/>
        <xdr:cNvSpPr txBox="1"/>
      </xdr:nvSpPr>
      <xdr:spPr>
        <a:xfrm>
          <a:off x="10831286" y="130629"/>
          <a:ext cx="1700893" cy="277586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200" b="1">
              <a:solidFill>
                <a:schemeClr val="bg1"/>
              </a:solidFill>
            </a:rPr>
            <a:t>HOMME</a:t>
          </a:r>
          <a:r>
            <a:rPr lang="fr-FR" sz="1200" b="1" baseline="0">
              <a:solidFill>
                <a:schemeClr val="bg1"/>
              </a:solidFill>
            </a:rPr>
            <a:t> Rep Jaunes</a:t>
          </a:r>
          <a:endParaRPr lang="fr-FR" sz="12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225427</xdr:colOff>
      <xdr:row>6</xdr:row>
      <xdr:rowOff>27213</xdr:rowOff>
    </xdr:from>
    <xdr:to>
      <xdr:col>2</xdr:col>
      <xdr:colOff>244929</xdr:colOff>
      <xdr:row>7</xdr:row>
      <xdr:rowOff>8484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7891" y="1442356"/>
          <a:ext cx="522967" cy="2261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517073</xdr:colOff>
      <xdr:row>1</xdr:row>
      <xdr:rowOff>40821</xdr:rowOff>
    </xdr:from>
    <xdr:to>
      <xdr:col>16</xdr:col>
      <xdr:colOff>421823</xdr:colOff>
      <xdr:row>1</xdr:row>
      <xdr:rowOff>394606</xdr:rowOff>
    </xdr:to>
    <xdr:sp macro="" textlink="">
      <xdr:nvSpPr>
        <xdr:cNvPr id="7" name="ZoneTexte 6"/>
        <xdr:cNvSpPr txBox="1"/>
      </xdr:nvSpPr>
      <xdr:spPr>
        <a:xfrm>
          <a:off x="6449787" y="122464"/>
          <a:ext cx="4313465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GOLF  DES</a:t>
          </a:r>
          <a:r>
            <a:rPr lang="fr-FR" sz="1600" b="1" baseline="0">
              <a:solidFill>
                <a:srgbClr val="FFFF00"/>
              </a:solidFill>
            </a:rPr>
            <a:t> TEMPLIERS</a:t>
          </a:r>
          <a:r>
            <a:rPr lang="fr-FR" sz="1600" b="1">
              <a:solidFill>
                <a:srgbClr val="FFFF00"/>
              </a:solidFill>
            </a:rPr>
            <a:t> : 70,8  -  Slope 128</a:t>
          </a:r>
        </a:p>
      </xdr:txBody>
    </xdr:sp>
    <xdr:clientData/>
  </xdr:twoCellAnchor>
  <xdr:twoCellAnchor>
    <xdr:from>
      <xdr:col>10</xdr:col>
      <xdr:colOff>530680</xdr:colOff>
      <xdr:row>1</xdr:row>
      <xdr:rowOff>421822</xdr:rowOff>
    </xdr:from>
    <xdr:to>
      <xdr:col>16</xdr:col>
      <xdr:colOff>435430</xdr:colOff>
      <xdr:row>2</xdr:row>
      <xdr:rowOff>13608</xdr:rowOff>
    </xdr:to>
    <xdr:sp macro="" textlink="">
      <xdr:nvSpPr>
        <xdr:cNvPr id="8" name="ZoneTexte 7"/>
        <xdr:cNvSpPr txBox="1"/>
      </xdr:nvSpPr>
      <xdr:spPr>
        <a:xfrm>
          <a:off x="6463394" y="503465"/>
          <a:ext cx="4313465" cy="326572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GOLF DES</a:t>
          </a:r>
          <a:r>
            <a:rPr lang="fr-FR" sz="1600" b="1" baseline="0">
              <a:solidFill>
                <a:srgbClr val="FFFF00"/>
              </a:solidFill>
            </a:rPr>
            <a:t> TEMPLIERS</a:t>
          </a:r>
          <a:r>
            <a:rPr lang="fr-FR" sz="1600" b="1">
              <a:solidFill>
                <a:srgbClr val="FFFF00"/>
              </a:solidFill>
            </a:rPr>
            <a:t>  : 72.4  -  Slope 128</a:t>
          </a:r>
        </a:p>
      </xdr:txBody>
    </xdr:sp>
    <xdr:clientData/>
  </xdr:twoCellAnchor>
  <xdr:twoCellAnchor editAs="oneCell">
    <xdr:from>
      <xdr:col>9</xdr:col>
      <xdr:colOff>176894</xdr:colOff>
      <xdr:row>14</xdr:row>
      <xdr:rowOff>27214</xdr:rowOff>
    </xdr:from>
    <xdr:to>
      <xdr:col>10</xdr:col>
      <xdr:colOff>157845</xdr:colOff>
      <xdr:row>15</xdr:row>
      <xdr:rowOff>2721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65323" y="3592285"/>
          <a:ext cx="525236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1</xdr:row>
      <xdr:rowOff>412749</xdr:rowOff>
    </xdr:from>
    <xdr:to>
      <xdr:col>21</xdr:col>
      <xdr:colOff>473075</xdr:colOff>
      <xdr:row>1</xdr:row>
      <xdr:rowOff>680356</xdr:rowOff>
    </xdr:to>
    <xdr:sp macro="" textlink="">
      <xdr:nvSpPr>
        <xdr:cNvPr id="2" name="ZoneTexte 1"/>
        <xdr:cNvSpPr txBox="1"/>
      </xdr:nvSpPr>
      <xdr:spPr>
        <a:xfrm>
          <a:off x="11153775" y="498474"/>
          <a:ext cx="1463675" cy="267607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FEMME Rep Rouges</a:t>
          </a:r>
        </a:p>
      </xdr:txBody>
    </xdr:sp>
    <xdr:clientData/>
  </xdr:twoCellAnchor>
  <xdr:twoCellAnchor>
    <xdr:from>
      <xdr:col>18</xdr:col>
      <xdr:colOff>152400</xdr:colOff>
      <xdr:row>1</xdr:row>
      <xdr:rowOff>76200</xdr:rowOff>
    </xdr:from>
    <xdr:to>
      <xdr:col>21</xdr:col>
      <xdr:colOff>450850</xdr:colOff>
      <xdr:row>1</xdr:row>
      <xdr:rowOff>330200</xdr:rowOff>
    </xdr:to>
    <xdr:sp macro="" textlink="">
      <xdr:nvSpPr>
        <xdr:cNvPr id="3" name="ZoneTexte 2"/>
        <xdr:cNvSpPr txBox="1"/>
      </xdr:nvSpPr>
      <xdr:spPr>
        <a:xfrm>
          <a:off x="11153775" y="161925"/>
          <a:ext cx="1441450" cy="254000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HOMME</a:t>
          </a:r>
          <a:r>
            <a:rPr lang="fr-FR" sz="1100" b="1" baseline="0">
              <a:solidFill>
                <a:schemeClr val="bg1"/>
              </a:solidFill>
            </a:rPr>
            <a:t> Rep Jaunes</a:t>
          </a:r>
          <a:endParaRPr lang="fr-FR" sz="11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184605</xdr:colOff>
      <xdr:row>7</xdr:row>
      <xdr:rowOff>13606</xdr:rowOff>
    </xdr:from>
    <xdr:to>
      <xdr:col>2</xdr:col>
      <xdr:colOff>204107</xdr:colOff>
      <xdr:row>7</xdr:row>
      <xdr:rowOff>239805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069" y="1673677"/>
          <a:ext cx="522967" cy="2261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544284</xdr:colOff>
      <xdr:row>1</xdr:row>
      <xdr:rowOff>40821</xdr:rowOff>
    </xdr:from>
    <xdr:to>
      <xdr:col>18</xdr:col>
      <xdr:colOff>13606</xdr:colOff>
      <xdr:row>1</xdr:row>
      <xdr:rowOff>394606</xdr:rowOff>
    </xdr:to>
    <xdr:sp macro="" textlink="">
      <xdr:nvSpPr>
        <xdr:cNvPr id="5" name="ZoneTexte 4"/>
        <xdr:cNvSpPr txBox="1"/>
      </xdr:nvSpPr>
      <xdr:spPr>
        <a:xfrm>
          <a:off x="8916759" y="126546"/>
          <a:ext cx="2098222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 SSS : 69.4 -  Slope 123</a:t>
          </a:r>
        </a:p>
      </xdr:txBody>
    </xdr:sp>
    <xdr:clientData/>
  </xdr:twoCellAnchor>
  <xdr:twoCellAnchor>
    <xdr:from>
      <xdr:col>12</xdr:col>
      <xdr:colOff>544285</xdr:colOff>
      <xdr:row>1</xdr:row>
      <xdr:rowOff>353786</xdr:rowOff>
    </xdr:from>
    <xdr:to>
      <xdr:col>18</xdr:col>
      <xdr:colOff>27213</xdr:colOff>
      <xdr:row>1</xdr:row>
      <xdr:rowOff>707571</xdr:rowOff>
    </xdr:to>
    <xdr:sp macro="" textlink="">
      <xdr:nvSpPr>
        <xdr:cNvPr id="6" name="ZoneTexte 5"/>
        <xdr:cNvSpPr txBox="1"/>
      </xdr:nvSpPr>
      <xdr:spPr>
        <a:xfrm>
          <a:off x="8916760" y="439511"/>
          <a:ext cx="2111828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SSS : 63.4 -  Slope 120</a:t>
          </a:r>
        </a:p>
      </xdr:txBody>
    </xdr:sp>
    <xdr:clientData/>
  </xdr:twoCellAnchor>
  <xdr:twoCellAnchor editAs="oneCell">
    <xdr:from>
      <xdr:col>9</xdr:col>
      <xdr:colOff>182336</xdr:colOff>
      <xdr:row>6</xdr:row>
      <xdr:rowOff>231324</xdr:rowOff>
    </xdr:from>
    <xdr:to>
      <xdr:col>10</xdr:col>
      <xdr:colOff>122466</xdr:colOff>
      <xdr:row>8</xdr:row>
      <xdr:rowOff>16331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34050" y="1646467"/>
          <a:ext cx="484416" cy="27486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1</xdr:row>
      <xdr:rowOff>239484</xdr:rowOff>
    </xdr:from>
    <xdr:to>
      <xdr:col>21</xdr:col>
      <xdr:colOff>450850</xdr:colOff>
      <xdr:row>1</xdr:row>
      <xdr:rowOff>493484</xdr:rowOff>
    </xdr:to>
    <xdr:sp macro="" textlink="">
      <xdr:nvSpPr>
        <xdr:cNvPr id="3" name="ZoneTexte 2"/>
        <xdr:cNvSpPr txBox="1"/>
      </xdr:nvSpPr>
      <xdr:spPr>
        <a:xfrm>
          <a:off x="11255829" y="321127"/>
          <a:ext cx="1441450" cy="254000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HOMME</a:t>
          </a:r>
          <a:r>
            <a:rPr lang="fr-FR" sz="1100" b="1" baseline="0">
              <a:solidFill>
                <a:schemeClr val="bg1"/>
              </a:solidFill>
            </a:rPr>
            <a:t> Rep Jaunes</a:t>
          </a:r>
          <a:endParaRPr lang="fr-FR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585105</xdr:colOff>
      <xdr:row>1</xdr:row>
      <xdr:rowOff>204105</xdr:rowOff>
    </xdr:from>
    <xdr:to>
      <xdr:col>18</xdr:col>
      <xdr:colOff>54427</xdr:colOff>
      <xdr:row>1</xdr:row>
      <xdr:rowOff>557890</xdr:rowOff>
    </xdr:to>
    <xdr:sp macro="" textlink="">
      <xdr:nvSpPr>
        <xdr:cNvPr id="5" name="ZoneTexte 4"/>
        <xdr:cNvSpPr txBox="1"/>
      </xdr:nvSpPr>
      <xdr:spPr>
        <a:xfrm>
          <a:off x="9048748" y="285748"/>
          <a:ext cx="2109108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 SSS : 69.1 -  Slope 115</a:t>
          </a:r>
        </a:p>
      </xdr:txBody>
    </xdr:sp>
    <xdr:clientData/>
  </xdr:twoCellAnchor>
  <xdr:twoCellAnchor editAs="oneCell">
    <xdr:from>
      <xdr:col>9</xdr:col>
      <xdr:colOff>100692</xdr:colOff>
      <xdr:row>6</xdr:row>
      <xdr:rowOff>122467</xdr:rowOff>
    </xdr:from>
    <xdr:to>
      <xdr:col>10</xdr:col>
      <xdr:colOff>40822</xdr:colOff>
      <xdr:row>7</xdr:row>
      <xdr:rowOff>152403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52406" y="1537610"/>
          <a:ext cx="484416" cy="27486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108858</xdr:colOff>
      <xdr:row>7</xdr:row>
      <xdr:rowOff>27213</xdr:rowOff>
    </xdr:from>
    <xdr:to>
      <xdr:col>2</xdr:col>
      <xdr:colOff>128360</xdr:colOff>
      <xdr:row>8</xdr:row>
      <xdr:rowOff>8483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1322" y="1687284"/>
          <a:ext cx="522967" cy="2261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118</xdr:row>
      <xdr:rowOff>9525</xdr:rowOff>
    </xdr:from>
    <xdr:to>
      <xdr:col>13</xdr:col>
      <xdr:colOff>314325</xdr:colOff>
      <xdr:row>119</xdr:row>
      <xdr:rowOff>28575</xdr:rowOff>
    </xdr:to>
    <xdr:sp macro="" textlink="">
      <xdr:nvSpPr>
        <xdr:cNvPr id="2" name="ZoneTexte 1"/>
        <xdr:cNvSpPr txBox="1"/>
      </xdr:nvSpPr>
      <xdr:spPr>
        <a:xfrm>
          <a:off x="8267700" y="29927550"/>
          <a:ext cx="219075" cy="228600"/>
        </a:xfrm>
        <a:prstGeom prst="rect">
          <a:avLst/>
        </a:prstGeom>
        <a:solidFill>
          <a:schemeClr val="lt1"/>
        </a:solidFill>
        <a:ln w="19050" cmpd="sng">
          <a:solidFill>
            <a:schemeClr val="accent6">
              <a:lumMod val="75000"/>
            </a:schemeClr>
          </a:solidFill>
        </a:ln>
        <a:effectLst>
          <a:outerShdw blurRad="50800" dist="50800" dir="5400000" algn="ctr" rotWithShape="0">
            <a:srgbClr val="000000">
              <a:alpha val="70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400">
              <a:solidFill>
                <a:schemeClr val="accent6">
                  <a:lumMod val="50000"/>
                </a:schemeClr>
              </a:solidFill>
            </a:rPr>
            <a:t>1</a:t>
          </a:r>
        </a:p>
      </xdr:txBody>
    </xdr:sp>
    <xdr:clientData/>
  </xdr:twoCellAnchor>
  <xdr:twoCellAnchor>
    <xdr:from>
      <xdr:col>17</xdr:col>
      <xdr:colOff>219075</xdr:colOff>
      <xdr:row>104</xdr:row>
      <xdr:rowOff>66675</xdr:rowOff>
    </xdr:from>
    <xdr:to>
      <xdr:col>17</xdr:col>
      <xdr:colOff>438150</xdr:colOff>
      <xdr:row>104</xdr:row>
      <xdr:rowOff>295275</xdr:rowOff>
    </xdr:to>
    <xdr:sp macro="" textlink="">
      <xdr:nvSpPr>
        <xdr:cNvPr id="3" name="ZoneTexte 2"/>
        <xdr:cNvSpPr txBox="1"/>
      </xdr:nvSpPr>
      <xdr:spPr>
        <a:xfrm>
          <a:off x="10077450" y="24784050"/>
          <a:ext cx="219075" cy="228600"/>
        </a:xfrm>
        <a:prstGeom prst="rect">
          <a:avLst/>
        </a:prstGeom>
        <a:solidFill>
          <a:schemeClr val="lt1"/>
        </a:solidFill>
        <a:ln w="19050" cmpd="sng">
          <a:solidFill>
            <a:schemeClr val="accent6">
              <a:lumMod val="75000"/>
            </a:schemeClr>
          </a:solidFill>
        </a:ln>
        <a:effectLst>
          <a:outerShdw blurRad="50800" dist="50800" dir="5400000" algn="ctr" rotWithShape="0">
            <a:srgbClr val="000000">
              <a:alpha val="70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400">
              <a:solidFill>
                <a:schemeClr val="accent6">
                  <a:lumMod val="50000"/>
                </a:schemeClr>
              </a:solidFill>
            </a:rPr>
            <a:t>2</a:t>
          </a:r>
        </a:p>
      </xdr:txBody>
    </xdr:sp>
    <xdr:clientData/>
  </xdr:twoCellAnchor>
  <xdr:twoCellAnchor>
    <xdr:from>
      <xdr:col>17</xdr:col>
      <xdr:colOff>219075</xdr:colOff>
      <xdr:row>104</xdr:row>
      <xdr:rowOff>495300</xdr:rowOff>
    </xdr:from>
    <xdr:to>
      <xdr:col>17</xdr:col>
      <xdr:colOff>457200</xdr:colOff>
      <xdr:row>104</xdr:row>
      <xdr:rowOff>714375</xdr:rowOff>
    </xdr:to>
    <xdr:sp macro="" textlink="">
      <xdr:nvSpPr>
        <xdr:cNvPr id="4" name="ZoneTexte 3"/>
        <xdr:cNvSpPr txBox="1"/>
      </xdr:nvSpPr>
      <xdr:spPr>
        <a:xfrm>
          <a:off x="10077450" y="25212675"/>
          <a:ext cx="238125" cy="219075"/>
        </a:xfrm>
        <a:prstGeom prst="rect">
          <a:avLst/>
        </a:prstGeom>
        <a:solidFill>
          <a:schemeClr val="lt1"/>
        </a:solidFill>
        <a:ln w="19050" cmpd="sng">
          <a:solidFill>
            <a:schemeClr val="accent6">
              <a:lumMod val="75000"/>
            </a:schemeClr>
          </a:solidFill>
        </a:ln>
        <a:effectLst>
          <a:outerShdw blurRad="50800" dist="50800" dir="5400000" algn="ctr" rotWithShape="0">
            <a:srgbClr val="000000">
              <a:alpha val="70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400">
              <a:solidFill>
                <a:schemeClr val="accent6">
                  <a:lumMod val="50000"/>
                </a:schemeClr>
              </a:solidFill>
            </a:rPr>
            <a:t>2</a:t>
          </a:r>
        </a:p>
      </xdr:txBody>
    </xdr:sp>
    <xdr:clientData/>
  </xdr:twoCellAnchor>
  <xdr:twoCellAnchor>
    <xdr:from>
      <xdr:col>13</xdr:col>
      <xdr:colOff>133350</xdr:colOff>
      <xdr:row>11</xdr:row>
      <xdr:rowOff>219075</xdr:rowOff>
    </xdr:from>
    <xdr:to>
      <xdr:col>13</xdr:col>
      <xdr:colOff>352425</xdr:colOff>
      <xdr:row>12</xdr:row>
      <xdr:rowOff>219075</xdr:rowOff>
    </xdr:to>
    <xdr:sp macro="" textlink="">
      <xdr:nvSpPr>
        <xdr:cNvPr id="6" name="ZoneTexte 5"/>
        <xdr:cNvSpPr txBox="1"/>
      </xdr:nvSpPr>
      <xdr:spPr>
        <a:xfrm>
          <a:off x="8305800" y="4352925"/>
          <a:ext cx="219075" cy="228600"/>
        </a:xfrm>
        <a:prstGeom prst="rect">
          <a:avLst/>
        </a:prstGeom>
        <a:solidFill>
          <a:schemeClr val="lt1"/>
        </a:solidFill>
        <a:ln w="19050" cmpd="sng">
          <a:solidFill>
            <a:schemeClr val="accent6">
              <a:lumMod val="75000"/>
            </a:schemeClr>
          </a:solidFill>
        </a:ln>
        <a:effectLst>
          <a:outerShdw blurRad="50800" dist="50800" dir="5400000" algn="ctr" rotWithShape="0">
            <a:srgbClr val="000000">
              <a:alpha val="70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400">
              <a:solidFill>
                <a:schemeClr val="accent6">
                  <a:lumMod val="50000"/>
                </a:schemeClr>
              </a:solidFill>
            </a:rPr>
            <a:t>1</a:t>
          </a:r>
        </a:p>
      </xdr:txBody>
    </xdr:sp>
    <xdr:clientData/>
  </xdr:twoCellAnchor>
  <xdr:twoCellAnchor>
    <xdr:from>
      <xdr:col>15</xdr:col>
      <xdr:colOff>600075</xdr:colOff>
      <xdr:row>2</xdr:row>
      <xdr:rowOff>0</xdr:rowOff>
    </xdr:from>
    <xdr:to>
      <xdr:col>15</xdr:col>
      <xdr:colOff>819150</xdr:colOff>
      <xdr:row>3</xdr:row>
      <xdr:rowOff>0</xdr:rowOff>
    </xdr:to>
    <xdr:sp macro="" textlink="">
      <xdr:nvSpPr>
        <xdr:cNvPr id="8" name="ZoneTexte 7"/>
        <xdr:cNvSpPr txBox="1"/>
      </xdr:nvSpPr>
      <xdr:spPr>
        <a:xfrm>
          <a:off x="9896475" y="2076450"/>
          <a:ext cx="219075" cy="228600"/>
        </a:xfrm>
        <a:prstGeom prst="rect">
          <a:avLst/>
        </a:prstGeom>
        <a:solidFill>
          <a:schemeClr val="lt1"/>
        </a:solidFill>
        <a:ln w="19050" cmpd="sng">
          <a:solidFill>
            <a:schemeClr val="accent6">
              <a:lumMod val="75000"/>
            </a:schemeClr>
          </a:solidFill>
        </a:ln>
        <a:effectLst>
          <a:outerShdw blurRad="50800" dist="50800" dir="5400000" algn="ctr" rotWithShape="0">
            <a:srgbClr val="000000">
              <a:alpha val="70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400">
              <a:solidFill>
                <a:schemeClr val="accent6">
                  <a:lumMod val="50000"/>
                </a:schemeClr>
              </a:solidFill>
            </a:rPr>
            <a:t>1</a:t>
          </a:r>
        </a:p>
      </xdr:txBody>
    </xdr:sp>
    <xdr:clientData/>
  </xdr:twoCellAnchor>
  <xdr:twoCellAnchor>
    <xdr:from>
      <xdr:col>15</xdr:col>
      <xdr:colOff>47625</xdr:colOff>
      <xdr:row>52</xdr:row>
      <xdr:rowOff>1524000</xdr:rowOff>
    </xdr:from>
    <xdr:to>
      <xdr:col>15</xdr:col>
      <xdr:colOff>266700</xdr:colOff>
      <xdr:row>54</xdr:row>
      <xdr:rowOff>9525</xdr:rowOff>
    </xdr:to>
    <xdr:sp macro="" textlink="">
      <xdr:nvSpPr>
        <xdr:cNvPr id="9" name="ZoneTexte 8"/>
        <xdr:cNvSpPr txBox="1"/>
      </xdr:nvSpPr>
      <xdr:spPr>
        <a:xfrm>
          <a:off x="9344025" y="14649450"/>
          <a:ext cx="219075" cy="228600"/>
        </a:xfrm>
        <a:prstGeom prst="rect">
          <a:avLst/>
        </a:prstGeom>
        <a:solidFill>
          <a:schemeClr val="lt1"/>
        </a:solidFill>
        <a:ln w="19050" cmpd="sng">
          <a:solidFill>
            <a:schemeClr val="accent6">
              <a:lumMod val="75000"/>
            </a:schemeClr>
          </a:solidFill>
        </a:ln>
        <a:effectLst>
          <a:outerShdw blurRad="50800" dist="50800" dir="5400000" algn="ctr" rotWithShape="0">
            <a:srgbClr val="000000">
              <a:alpha val="70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400">
              <a:solidFill>
                <a:schemeClr val="accent6">
                  <a:lumMod val="50000"/>
                </a:schemeClr>
              </a:solidFill>
            </a:rPr>
            <a:t>1</a:t>
          </a:r>
        </a:p>
      </xdr:txBody>
    </xdr:sp>
    <xdr:clientData/>
  </xdr:twoCellAnchor>
  <xdr:twoCellAnchor>
    <xdr:from>
      <xdr:col>13</xdr:col>
      <xdr:colOff>152400</xdr:colOff>
      <xdr:row>53</xdr:row>
      <xdr:rowOff>200025</xdr:rowOff>
    </xdr:from>
    <xdr:to>
      <xdr:col>13</xdr:col>
      <xdr:colOff>371475</xdr:colOff>
      <xdr:row>55</xdr:row>
      <xdr:rowOff>9525</xdr:rowOff>
    </xdr:to>
    <xdr:sp macro="" textlink="">
      <xdr:nvSpPr>
        <xdr:cNvPr id="10" name="ZoneTexte 9"/>
        <xdr:cNvSpPr txBox="1"/>
      </xdr:nvSpPr>
      <xdr:spPr>
        <a:xfrm>
          <a:off x="8324850" y="14859000"/>
          <a:ext cx="219075" cy="228600"/>
        </a:xfrm>
        <a:prstGeom prst="rect">
          <a:avLst/>
        </a:prstGeom>
        <a:solidFill>
          <a:schemeClr val="lt1"/>
        </a:solidFill>
        <a:ln w="19050" cmpd="sng">
          <a:solidFill>
            <a:schemeClr val="accent6">
              <a:lumMod val="75000"/>
            </a:schemeClr>
          </a:solidFill>
        </a:ln>
        <a:effectLst>
          <a:outerShdw blurRad="50800" dist="50800" dir="5400000" algn="ctr" rotWithShape="0">
            <a:srgbClr val="000000">
              <a:alpha val="70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FR" sz="1400">
              <a:solidFill>
                <a:schemeClr val="accent6">
                  <a:lumMod val="50000"/>
                </a:schemeClr>
              </a:solidFill>
            </a:rPr>
            <a:t>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18596</xdr:colOff>
      <xdr:row>16</xdr:row>
      <xdr:rowOff>24492</xdr:rowOff>
    </xdr:from>
    <xdr:to>
      <xdr:col>25</xdr:col>
      <xdr:colOff>358321</xdr:colOff>
      <xdr:row>18</xdr:row>
      <xdr:rowOff>200242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6200000">
          <a:off x="14728262" y="3834147"/>
          <a:ext cx="665607" cy="339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149909</xdr:colOff>
      <xdr:row>6</xdr:row>
      <xdr:rowOff>77789</xdr:rowOff>
    </xdr:from>
    <xdr:to>
      <xdr:col>9</xdr:col>
      <xdr:colOff>519792</xdr:colOff>
      <xdr:row>8</xdr:row>
      <xdr:rowOff>233461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5903979" y="1413041"/>
          <a:ext cx="645529" cy="36988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508453</xdr:colOff>
      <xdr:row>12</xdr:row>
      <xdr:rowOff>51706</xdr:rowOff>
    </xdr:from>
    <xdr:to>
      <xdr:col>25</xdr:col>
      <xdr:colOff>86178</xdr:colOff>
      <xdr:row>14</xdr:row>
      <xdr:rowOff>227456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6200000">
          <a:off x="14456119" y="2881647"/>
          <a:ext cx="665607" cy="339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181883</xdr:colOff>
      <xdr:row>6</xdr:row>
      <xdr:rowOff>38100</xdr:rowOff>
    </xdr:from>
    <xdr:to>
      <xdr:col>1</xdr:col>
      <xdr:colOff>521608</xdr:colOff>
      <xdr:row>8</xdr:row>
      <xdr:rowOff>213850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6200000">
          <a:off x="127799" y="1398470"/>
          <a:ext cx="665607" cy="339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557890</xdr:colOff>
      <xdr:row>1</xdr:row>
      <xdr:rowOff>54428</xdr:rowOff>
    </xdr:from>
    <xdr:to>
      <xdr:col>19</xdr:col>
      <xdr:colOff>316464</xdr:colOff>
      <xdr:row>1</xdr:row>
      <xdr:rowOff>435428</xdr:rowOff>
    </xdr:to>
    <xdr:pic>
      <xdr:nvPicPr>
        <xdr:cNvPr id="16452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94069" y="217714"/>
          <a:ext cx="5351109" cy="381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1</xdr:row>
      <xdr:rowOff>412749</xdr:rowOff>
    </xdr:from>
    <xdr:to>
      <xdr:col>21</xdr:col>
      <xdr:colOff>473075</xdr:colOff>
      <xdr:row>1</xdr:row>
      <xdr:rowOff>680356</xdr:rowOff>
    </xdr:to>
    <xdr:sp macro="" textlink="">
      <xdr:nvSpPr>
        <xdr:cNvPr id="2" name="ZoneTexte 1"/>
        <xdr:cNvSpPr txBox="1"/>
      </xdr:nvSpPr>
      <xdr:spPr>
        <a:xfrm>
          <a:off x="10944225" y="498474"/>
          <a:ext cx="1444625" cy="267607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FEMME Rep Rouges</a:t>
          </a:r>
        </a:p>
      </xdr:txBody>
    </xdr:sp>
    <xdr:clientData/>
  </xdr:twoCellAnchor>
  <xdr:twoCellAnchor editAs="oneCell">
    <xdr:from>
      <xdr:col>1</xdr:col>
      <xdr:colOff>198210</xdr:colOff>
      <xdr:row>8</xdr:row>
      <xdr:rowOff>149678</xdr:rowOff>
    </xdr:from>
    <xdr:to>
      <xdr:col>2</xdr:col>
      <xdr:colOff>109669</xdr:colOff>
      <xdr:row>9</xdr:row>
      <xdr:rowOff>108858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674" y="2109107"/>
          <a:ext cx="414924" cy="23132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100695</xdr:colOff>
      <xdr:row>6</xdr:row>
      <xdr:rowOff>176893</xdr:rowOff>
    </xdr:from>
    <xdr:to>
      <xdr:col>10</xdr:col>
      <xdr:colOff>81645</xdr:colOff>
      <xdr:row>7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39445" y="1592036"/>
          <a:ext cx="525236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152400</xdr:colOff>
      <xdr:row>1</xdr:row>
      <xdr:rowOff>76200</xdr:rowOff>
    </xdr:from>
    <xdr:to>
      <xdr:col>21</xdr:col>
      <xdr:colOff>450850</xdr:colOff>
      <xdr:row>1</xdr:row>
      <xdr:rowOff>330200</xdr:rowOff>
    </xdr:to>
    <xdr:sp macro="" textlink="">
      <xdr:nvSpPr>
        <xdr:cNvPr id="5" name="ZoneTexte 4"/>
        <xdr:cNvSpPr txBox="1"/>
      </xdr:nvSpPr>
      <xdr:spPr>
        <a:xfrm>
          <a:off x="10944225" y="161925"/>
          <a:ext cx="1422400" cy="254000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HOMME</a:t>
          </a:r>
          <a:r>
            <a:rPr lang="fr-FR" sz="1100" b="1" baseline="0">
              <a:solidFill>
                <a:schemeClr val="bg1"/>
              </a:solidFill>
            </a:rPr>
            <a:t> Rep Jaunes</a:t>
          </a:r>
          <a:endParaRPr lang="fr-FR" sz="11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143783</xdr:colOff>
      <xdr:row>6</xdr:row>
      <xdr:rowOff>27215</xdr:rowOff>
    </xdr:from>
    <xdr:to>
      <xdr:col>2</xdr:col>
      <xdr:colOff>122464</xdr:colOff>
      <xdr:row>6</xdr:row>
      <xdr:rowOff>253414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247" y="1442358"/>
          <a:ext cx="482146" cy="2261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462643</xdr:colOff>
      <xdr:row>1</xdr:row>
      <xdr:rowOff>27214</xdr:rowOff>
    </xdr:from>
    <xdr:to>
      <xdr:col>43</xdr:col>
      <xdr:colOff>82661</xdr:colOff>
      <xdr:row>30</xdr:row>
      <xdr:rowOff>122464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055943" y="112939"/>
          <a:ext cx="4192018" cy="64974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30</xdr:col>
      <xdr:colOff>707570</xdr:colOff>
      <xdr:row>1</xdr:row>
      <xdr:rowOff>190499</xdr:rowOff>
    </xdr:from>
    <xdr:to>
      <xdr:col>37</xdr:col>
      <xdr:colOff>190499</xdr:colOff>
      <xdr:row>30</xdr:row>
      <xdr:rowOff>82981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966870" y="276224"/>
          <a:ext cx="4816929" cy="629464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25</xdr:col>
      <xdr:colOff>258536</xdr:colOff>
      <xdr:row>0</xdr:row>
      <xdr:rowOff>0</xdr:rowOff>
    </xdr:from>
    <xdr:to>
      <xdr:col>31</xdr:col>
      <xdr:colOff>612322</xdr:colOff>
      <xdr:row>29</xdr:row>
      <xdr:rowOff>156738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707836" y="0"/>
          <a:ext cx="4925786" cy="648269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204108</xdr:colOff>
      <xdr:row>8</xdr:row>
      <xdr:rowOff>13607</xdr:rowOff>
    </xdr:from>
    <xdr:to>
      <xdr:col>10</xdr:col>
      <xdr:colOff>185058</xdr:colOff>
      <xdr:row>8</xdr:row>
      <xdr:rowOff>251732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42858" y="1973036"/>
          <a:ext cx="525236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</xdr:row>
      <xdr:rowOff>108856</xdr:rowOff>
    </xdr:from>
    <xdr:to>
      <xdr:col>18</xdr:col>
      <xdr:colOff>57776</xdr:colOff>
      <xdr:row>1</xdr:row>
      <xdr:rowOff>340177</xdr:rowOff>
    </xdr:to>
    <xdr:pic>
      <xdr:nvPicPr>
        <xdr:cNvPr id="18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116286" y="190499"/>
          <a:ext cx="5731954" cy="23132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40817</xdr:colOff>
      <xdr:row>1</xdr:row>
      <xdr:rowOff>449035</xdr:rowOff>
    </xdr:from>
    <xdr:to>
      <xdr:col>18</xdr:col>
      <xdr:colOff>98593</xdr:colOff>
      <xdr:row>1</xdr:row>
      <xdr:rowOff>680356</xdr:rowOff>
    </xdr:to>
    <xdr:pic>
      <xdr:nvPicPr>
        <xdr:cNvPr id="184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157103" y="530678"/>
          <a:ext cx="5731954" cy="23132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1</xdr:row>
      <xdr:rowOff>412749</xdr:rowOff>
    </xdr:from>
    <xdr:to>
      <xdr:col>21</xdr:col>
      <xdr:colOff>473075</xdr:colOff>
      <xdr:row>1</xdr:row>
      <xdr:rowOff>680356</xdr:rowOff>
    </xdr:to>
    <xdr:sp macro="" textlink="">
      <xdr:nvSpPr>
        <xdr:cNvPr id="2" name="ZoneTexte 1"/>
        <xdr:cNvSpPr txBox="1"/>
      </xdr:nvSpPr>
      <xdr:spPr>
        <a:xfrm>
          <a:off x="10942864" y="494392"/>
          <a:ext cx="1450068" cy="267607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FEMME Rep Rouges</a:t>
          </a:r>
        </a:p>
      </xdr:txBody>
    </xdr:sp>
    <xdr:clientData/>
  </xdr:twoCellAnchor>
  <xdr:twoCellAnchor editAs="oneCell">
    <xdr:from>
      <xdr:col>1</xdr:col>
      <xdr:colOff>143782</xdr:colOff>
      <xdr:row>7</xdr:row>
      <xdr:rowOff>27214</xdr:rowOff>
    </xdr:from>
    <xdr:to>
      <xdr:col>2</xdr:col>
      <xdr:colOff>55241</xdr:colOff>
      <xdr:row>7</xdr:row>
      <xdr:rowOff>258536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246" y="1687285"/>
          <a:ext cx="414924" cy="23132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100695</xdr:colOff>
      <xdr:row>11</xdr:row>
      <xdr:rowOff>17687</xdr:rowOff>
    </xdr:from>
    <xdr:to>
      <xdr:col>10</xdr:col>
      <xdr:colOff>81645</xdr:colOff>
      <xdr:row>11</xdr:row>
      <xdr:rowOff>265337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39445" y="2766330"/>
          <a:ext cx="525236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152400</xdr:colOff>
      <xdr:row>1</xdr:row>
      <xdr:rowOff>76200</xdr:rowOff>
    </xdr:from>
    <xdr:to>
      <xdr:col>21</xdr:col>
      <xdr:colOff>450850</xdr:colOff>
      <xdr:row>1</xdr:row>
      <xdr:rowOff>330200</xdr:rowOff>
    </xdr:to>
    <xdr:sp macro="" textlink="">
      <xdr:nvSpPr>
        <xdr:cNvPr id="6" name="ZoneTexte 5"/>
        <xdr:cNvSpPr txBox="1"/>
      </xdr:nvSpPr>
      <xdr:spPr>
        <a:xfrm>
          <a:off x="10944225" y="161925"/>
          <a:ext cx="1422400" cy="254000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HOMME</a:t>
          </a:r>
          <a:r>
            <a:rPr lang="fr-FR" sz="1100" b="1" baseline="0">
              <a:solidFill>
                <a:schemeClr val="bg1"/>
              </a:solidFill>
            </a:rPr>
            <a:t> Rep Jaunes</a:t>
          </a:r>
          <a:endParaRPr lang="fr-FR" sz="11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130176</xdr:colOff>
      <xdr:row>6</xdr:row>
      <xdr:rowOff>27214</xdr:rowOff>
    </xdr:from>
    <xdr:to>
      <xdr:col>2</xdr:col>
      <xdr:colOff>108857</xdr:colOff>
      <xdr:row>7</xdr:row>
      <xdr:rowOff>8485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640" y="1442357"/>
          <a:ext cx="482146" cy="2261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462643</xdr:colOff>
      <xdr:row>1</xdr:row>
      <xdr:rowOff>27214</xdr:rowOff>
    </xdr:from>
    <xdr:to>
      <xdr:col>43</xdr:col>
      <xdr:colOff>82661</xdr:colOff>
      <xdr:row>27</xdr:row>
      <xdr:rowOff>95250</xdr:rowOff>
    </xdr:to>
    <xdr:pic>
      <xdr:nvPicPr>
        <xdr:cNvPr id="174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064107" y="108857"/>
          <a:ext cx="4192018" cy="65858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30</xdr:col>
      <xdr:colOff>707570</xdr:colOff>
      <xdr:row>1</xdr:row>
      <xdr:rowOff>190499</xdr:rowOff>
    </xdr:from>
    <xdr:to>
      <xdr:col>37</xdr:col>
      <xdr:colOff>190499</xdr:colOff>
      <xdr:row>27</xdr:row>
      <xdr:rowOff>55767</xdr:rowOff>
    </xdr:to>
    <xdr:pic>
      <xdr:nvPicPr>
        <xdr:cNvPr id="174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975034" y="272142"/>
          <a:ext cx="4816929" cy="63830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25</xdr:col>
      <xdr:colOff>258536</xdr:colOff>
      <xdr:row>0</xdr:row>
      <xdr:rowOff>0</xdr:rowOff>
    </xdr:from>
    <xdr:to>
      <xdr:col>31</xdr:col>
      <xdr:colOff>612322</xdr:colOff>
      <xdr:row>26</xdr:row>
      <xdr:rowOff>129523</xdr:rowOff>
    </xdr:to>
    <xdr:pic>
      <xdr:nvPicPr>
        <xdr:cNvPr id="174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716000" y="0"/>
          <a:ext cx="4925786" cy="65657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81644</xdr:colOff>
      <xdr:row>6</xdr:row>
      <xdr:rowOff>0</xdr:rowOff>
    </xdr:from>
    <xdr:to>
      <xdr:col>10</xdr:col>
      <xdr:colOff>62594</xdr:colOff>
      <xdr:row>6</xdr:row>
      <xdr:rowOff>238125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20394" y="1415143"/>
          <a:ext cx="525236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693943</xdr:colOff>
      <xdr:row>1</xdr:row>
      <xdr:rowOff>54430</xdr:rowOff>
    </xdr:from>
    <xdr:to>
      <xdr:col>17</xdr:col>
      <xdr:colOff>149657</xdr:colOff>
      <xdr:row>1</xdr:row>
      <xdr:rowOff>408215</xdr:rowOff>
    </xdr:to>
    <xdr:sp macro="" textlink="">
      <xdr:nvSpPr>
        <xdr:cNvPr id="14" name="ZoneTexte 13"/>
        <xdr:cNvSpPr txBox="1"/>
      </xdr:nvSpPr>
      <xdr:spPr>
        <a:xfrm>
          <a:off x="6476979" y="136073"/>
          <a:ext cx="4313464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GOLF DE VILLENNES SSS : 67,3  -  Slope 123</a:t>
          </a:r>
        </a:p>
      </xdr:txBody>
    </xdr:sp>
    <xdr:clientData/>
  </xdr:twoCellAnchor>
  <xdr:twoCellAnchor>
    <xdr:from>
      <xdr:col>10</xdr:col>
      <xdr:colOff>721178</xdr:colOff>
      <xdr:row>1</xdr:row>
      <xdr:rowOff>394607</xdr:rowOff>
    </xdr:from>
    <xdr:to>
      <xdr:col>18</xdr:col>
      <xdr:colOff>27214</xdr:colOff>
      <xdr:row>2</xdr:row>
      <xdr:rowOff>13606</xdr:rowOff>
    </xdr:to>
    <xdr:sp macro="" textlink="">
      <xdr:nvSpPr>
        <xdr:cNvPr id="15" name="ZoneTexte 14"/>
        <xdr:cNvSpPr txBox="1"/>
      </xdr:nvSpPr>
      <xdr:spPr>
        <a:xfrm>
          <a:off x="6504214" y="476250"/>
          <a:ext cx="4313464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GOLF DE VILLENNES SSS : 68,6  -  Slope 116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1</xdr:row>
      <xdr:rowOff>412749</xdr:rowOff>
    </xdr:from>
    <xdr:to>
      <xdr:col>21</xdr:col>
      <xdr:colOff>473075</xdr:colOff>
      <xdr:row>1</xdr:row>
      <xdr:rowOff>680356</xdr:rowOff>
    </xdr:to>
    <xdr:sp macro="" textlink="">
      <xdr:nvSpPr>
        <xdr:cNvPr id="2" name="ZoneTexte 1"/>
        <xdr:cNvSpPr txBox="1"/>
      </xdr:nvSpPr>
      <xdr:spPr>
        <a:xfrm>
          <a:off x="10944225" y="498474"/>
          <a:ext cx="1444625" cy="267607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FEMME Rep Rouges</a:t>
          </a:r>
        </a:p>
      </xdr:txBody>
    </xdr:sp>
    <xdr:clientData/>
  </xdr:twoCellAnchor>
  <xdr:twoCellAnchor editAs="oneCell">
    <xdr:from>
      <xdr:col>1</xdr:col>
      <xdr:colOff>170997</xdr:colOff>
      <xdr:row>7</xdr:row>
      <xdr:rowOff>40821</xdr:rowOff>
    </xdr:from>
    <xdr:to>
      <xdr:col>2</xdr:col>
      <xdr:colOff>82456</xdr:colOff>
      <xdr:row>8</xdr:row>
      <xdr:rowOff>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461" y="1700892"/>
          <a:ext cx="414924" cy="23132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127909</xdr:colOff>
      <xdr:row>6</xdr:row>
      <xdr:rowOff>4080</xdr:rowOff>
    </xdr:from>
    <xdr:to>
      <xdr:col>10</xdr:col>
      <xdr:colOff>108859</xdr:colOff>
      <xdr:row>7</xdr:row>
      <xdr:rowOff>6802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66659" y="1419223"/>
          <a:ext cx="525236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152400</xdr:colOff>
      <xdr:row>1</xdr:row>
      <xdr:rowOff>76200</xdr:rowOff>
    </xdr:from>
    <xdr:to>
      <xdr:col>21</xdr:col>
      <xdr:colOff>450850</xdr:colOff>
      <xdr:row>1</xdr:row>
      <xdr:rowOff>330200</xdr:rowOff>
    </xdr:to>
    <xdr:sp macro="" textlink="">
      <xdr:nvSpPr>
        <xdr:cNvPr id="5" name="ZoneTexte 4"/>
        <xdr:cNvSpPr txBox="1"/>
      </xdr:nvSpPr>
      <xdr:spPr>
        <a:xfrm>
          <a:off x="10944225" y="161925"/>
          <a:ext cx="1422400" cy="254000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HOMME</a:t>
          </a:r>
          <a:r>
            <a:rPr lang="fr-FR" sz="1100" b="1" baseline="0">
              <a:solidFill>
                <a:schemeClr val="bg1"/>
              </a:solidFill>
            </a:rPr>
            <a:t> Rep Jaunes</a:t>
          </a:r>
          <a:endParaRPr lang="fr-FR" sz="11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157390</xdr:colOff>
      <xdr:row>6</xdr:row>
      <xdr:rowOff>13607</xdr:rowOff>
    </xdr:from>
    <xdr:to>
      <xdr:col>2</xdr:col>
      <xdr:colOff>136071</xdr:colOff>
      <xdr:row>6</xdr:row>
      <xdr:rowOff>239806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854" y="1428750"/>
          <a:ext cx="482146" cy="2261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176893</xdr:colOff>
      <xdr:row>10</xdr:row>
      <xdr:rowOff>13608</xdr:rowOff>
    </xdr:from>
    <xdr:to>
      <xdr:col>10</xdr:col>
      <xdr:colOff>157843</xdr:colOff>
      <xdr:row>10</xdr:row>
      <xdr:rowOff>251733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15643" y="2490108"/>
          <a:ext cx="525236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707571</xdr:colOff>
      <xdr:row>1</xdr:row>
      <xdr:rowOff>40821</xdr:rowOff>
    </xdr:from>
    <xdr:to>
      <xdr:col>18</xdr:col>
      <xdr:colOff>13607</xdr:colOff>
      <xdr:row>1</xdr:row>
      <xdr:rowOff>394606</xdr:rowOff>
    </xdr:to>
    <xdr:sp macro="" textlink="">
      <xdr:nvSpPr>
        <xdr:cNvPr id="11" name="ZoneTexte 10"/>
        <xdr:cNvSpPr txBox="1"/>
      </xdr:nvSpPr>
      <xdr:spPr>
        <a:xfrm>
          <a:off x="6490607" y="122464"/>
          <a:ext cx="4313464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GOLF DE SERAINCOURT SSS : 69,3  -  Slope 132</a:t>
          </a:r>
        </a:p>
      </xdr:txBody>
    </xdr:sp>
    <xdr:clientData/>
  </xdr:twoCellAnchor>
  <xdr:twoCellAnchor>
    <xdr:from>
      <xdr:col>10</xdr:col>
      <xdr:colOff>721178</xdr:colOff>
      <xdr:row>1</xdr:row>
      <xdr:rowOff>408214</xdr:rowOff>
    </xdr:from>
    <xdr:to>
      <xdr:col>18</xdr:col>
      <xdr:colOff>27214</xdr:colOff>
      <xdr:row>2</xdr:row>
      <xdr:rowOff>27213</xdr:rowOff>
    </xdr:to>
    <xdr:sp macro="" textlink="">
      <xdr:nvSpPr>
        <xdr:cNvPr id="12" name="ZoneTexte 11"/>
        <xdr:cNvSpPr txBox="1"/>
      </xdr:nvSpPr>
      <xdr:spPr>
        <a:xfrm>
          <a:off x="6504214" y="489857"/>
          <a:ext cx="4313464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GOLF DE VILLENNES SSS : 71,4  -  Slope 129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1</xdr:row>
      <xdr:rowOff>412749</xdr:rowOff>
    </xdr:from>
    <xdr:to>
      <xdr:col>21</xdr:col>
      <xdr:colOff>473075</xdr:colOff>
      <xdr:row>1</xdr:row>
      <xdr:rowOff>680356</xdr:rowOff>
    </xdr:to>
    <xdr:sp macro="" textlink="">
      <xdr:nvSpPr>
        <xdr:cNvPr id="2" name="ZoneTexte 1"/>
        <xdr:cNvSpPr txBox="1"/>
      </xdr:nvSpPr>
      <xdr:spPr>
        <a:xfrm>
          <a:off x="10944225" y="498474"/>
          <a:ext cx="1444625" cy="267607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FEMME Rep Rouges</a:t>
          </a:r>
        </a:p>
      </xdr:txBody>
    </xdr:sp>
    <xdr:clientData/>
  </xdr:twoCellAnchor>
  <xdr:twoCellAnchor editAs="oneCell">
    <xdr:from>
      <xdr:col>9</xdr:col>
      <xdr:colOff>155123</xdr:colOff>
      <xdr:row>11</xdr:row>
      <xdr:rowOff>27214</xdr:rowOff>
    </xdr:from>
    <xdr:to>
      <xdr:col>10</xdr:col>
      <xdr:colOff>136073</xdr:colOff>
      <xdr:row>12</xdr:row>
      <xdr:rowOff>2721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3873" y="2775857"/>
          <a:ext cx="525236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152400</xdr:colOff>
      <xdr:row>1</xdr:row>
      <xdr:rowOff>76200</xdr:rowOff>
    </xdr:from>
    <xdr:to>
      <xdr:col>21</xdr:col>
      <xdr:colOff>450850</xdr:colOff>
      <xdr:row>1</xdr:row>
      <xdr:rowOff>330200</xdr:rowOff>
    </xdr:to>
    <xdr:sp macro="" textlink="">
      <xdr:nvSpPr>
        <xdr:cNvPr id="5" name="ZoneTexte 4"/>
        <xdr:cNvSpPr txBox="1"/>
      </xdr:nvSpPr>
      <xdr:spPr>
        <a:xfrm>
          <a:off x="10944225" y="161925"/>
          <a:ext cx="1422400" cy="254000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HOMME</a:t>
          </a:r>
          <a:r>
            <a:rPr lang="fr-FR" sz="1100" b="1" baseline="0">
              <a:solidFill>
                <a:schemeClr val="bg1"/>
              </a:solidFill>
            </a:rPr>
            <a:t> Rep Jaunes</a:t>
          </a:r>
          <a:endParaRPr lang="fr-FR" sz="11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143784</xdr:colOff>
      <xdr:row>7</xdr:row>
      <xdr:rowOff>40821</xdr:rowOff>
    </xdr:from>
    <xdr:to>
      <xdr:col>2</xdr:col>
      <xdr:colOff>122465</xdr:colOff>
      <xdr:row>7</xdr:row>
      <xdr:rowOff>267020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248" y="1700892"/>
          <a:ext cx="482146" cy="2261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108857</xdr:colOff>
      <xdr:row>6</xdr:row>
      <xdr:rowOff>1</xdr:rowOff>
    </xdr:from>
    <xdr:to>
      <xdr:col>10</xdr:col>
      <xdr:colOff>89807</xdr:colOff>
      <xdr:row>6</xdr:row>
      <xdr:rowOff>238126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47607" y="1415144"/>
          <a:ext cx="525236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143783</xdr:colOff>
      <xdr:row>6</xdr:row>
      <xdr:rowOff>27214</xdr:rowOff>
    </xdr:from>
    <xdr:to>
      <xdr:col>2</xdr:col>
      <xdr:colOff>163285</xdr:colOff>
      <xdr:row>7</xdr:row>
      <xdr:rowOff>8485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247" y="1442357"/>
          <a:ext cx="522967" cy="2261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707571</xdr:colOff>
      <xdr:row>1</xdr:row>
      <xdr:rowOff>40821</xdr:rowOff>
    </xdr:from>
    <xdr:to>
      <xdr:col>18</xdr:col>
      <xdr:colOff>13607</xdr:colOff>
      <xdr:row>1</xdr:row>
      <xdr:rowOff>394606</xdr:rowOff>
    </xdr:to>
    <xdr:sp macro="" textlink="">
      <xdr:nvSpPr>
        <xdr:cNvPr id="10" name="ZoneTexte 9"/>
        <xdr:cNvSpPr txBox="1"/>
      </xdr:nvSpPr>
      <xdr:spPr>
        <a:xfrm>
          <a:off x="6498771" y="126546"/>
          <a:ext cx="4306661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GOLF DE L'ISLE ADAM SSS : 69,9  -  Slope 128</a:t>
          </a:r>
        </a:p>
      </xdr:txBody>
    </xdr:sp>
    <xdr:clientData/>
  </xdr:twoCellAnchor>
  <xdr:twoCellAnchor>
    <xdr:from>
      <xdr:col>10</xdr:col>
      <xdr:colOff>721178</xdr:colOff>
      <xdr:row>1</xdr:row>
      <xdr:rowOff>353786</xdr:rowOff>
    </xdr:from>
    <xdr:to>
      <xdr:col>18</xdr:col>
      <xdr:colOff>27214</xdr:colOff>
      <xdr:row>1</xdr:row>
      <xdr:rowOff>707571</xdr:rowOff>
    </xdr:to>
    <xdr:sp macro="" textlink="">
      <xdr:nvSpPr>
        <xdr:cNvPr id="11" name="ZoneTexte 10"/>
        <xdr:cNvSpPr txBox="1"/>
      </xdr:nvSpPr>
      <xdr:spPr>
        <a:xfrm>
          <a:off x="6504214" y="435429"/>
          <a:ext cx="4313464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GOLF DE L'ISLE ADAM SSS : 68.9  -  Slope 121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1</xdr:row>
      <xdr:rowOff>412749</xdr:rowOff>
    </xdr:from>
    <xdr:to>
      <xdr:col>21</xdr:col>
      <xdr:colOff>473075</xdr:colOff>
      <xdr:row>1</xdr:row>
      <xdr:rowOff>680356</xdr:rowOff>
    </xdr:to>
    <xdr:sp macro="" textlink="">
      <xdr:nvSpPr>
        <xdr:cNvPr id="2" name="ZoneTexte 1"/>
        <xdr:cNvSpPr txBox="1"/>
      </xdr:nvSpPr>
      <xdr:spPr>
        <a:xfrm>
          <a:off x="10944225" y="498474"/>
          <a:ext cx="1463675" cy="267607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FEMME Rep Rouges</a:t>
          </a:r>
        </a:p>
      </xdr:txBody>
    </xdr:sp>
    <xdr:clientData/>
  </xdr:twoCellAnchor>
  <xdr:twoCellAnchor editAs="oneCell">
    <xdr:from>
      <xdr:col>1</xdr:col>
      <xdr:colOff>198211</xdr:colOff>
      <xdr:row>6</xdr:row>
      <xdr:rowOff>13607</xdr:rowOff>
    </xdr:from>
    <xdr:to>
      <xdr:col>2</xdr:col>
      <xdr:colOff>109670</xdr:colOff>
      <xdr:row>7</xdr:row>
      <xdr:rowOff>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675" y="1428750"/>
          <a:ext cx="414924" cy="23132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127908</xdr:colOff>
      <xdr:row>6</xdr:row>
      <xdr:rowOff>0</xdr:rowOff>
    </xdr:from>
    <xdr:to>
      <xdr:col>10</xdr:col>
      <xdr:colOff>108858</xdr:colOff>
      <xdr:row>7</xdr:row>
      <xdr:rowOff>2722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66658" y="1415143"/>
          <a:ext cx="525236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152400</xdr:colOff>
      <xdr:row>1</xdr:row>
      <xdr:rowOff>76200</xdr:rowOff>
    </xdr:from>
    <xdr:to>
      <xdr:col>21</xdr:col>
      <xdr:colOff>450850</xdr:colOff>
      <xdr:row>1</xdr:row>
      <xdr:rowOff>330200</xdr:rowOff>
    </xdr:to>
    <xdr:sp macro="" textlink="">
      <xdr:nvSpPr>
        <xdr:cNvPr id="5" name="ZoneTexte 4"/>
        <xdr:cNvSpPr txBox="1"/>
      </xdr:nvSpPr>
      <xdr:spPr>
        <a:xfrm>
          <a:off x="10944225" y="161925"/>
          <a:ext cx="1441450" cy="254000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HOMME</a:t>
          </a:r>
          <a:r>
            <a:rPr lang="fr-FR" sz="1100" b="1" baseline="0">
              <a:solidFill>
                <a:schemeClr val="bg1"/>
              </a:solidFill>
            </a:rPr>
            <a:t> Rep Jaunes</a:t>
          </a:r>
          <a:endParaRPr lang="fr-FR" sz="11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170998</xdr:colOff>
      <xdr:row>11</xdr:row>
      <xdr:rowOff>40820</xdr:rowOff>
    </xdr:from>
    <xdr:to>
      <xdr:col>2</xdr:col>
      <xdr:colOff>190500</xdr:colOff>
      <xdr:row>11</xdr:row>
      <xdr:rowOff>267019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462" y="2789463"/>
          <a:ext cx="522967" cy="2261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707571</xdr:colOff>
      <xdr:row>1</xdr:row>
      <xdr:rowOff>40821</xdr:rowOff>
    </xdr:from>
    <xdr:to>
      <xdr:col>18</xdr:col>
      <xdr:colOff>13607</xdr:colOff>
      <xdr:row>1</xdr:row>
      <xdr:rowOff>394606</xdr:rowOff>
    </xdr:to>
    <xdr:sp macro="" textlink="">
      <xdr:nvSpPr>
        <xdr:cNvPr id="10" name="ZoneTexte 9"/>
        <xdr:cNvSpPr txBox="1"/>
      </xdr:nvSpPr>
      <xdr:spPr>
        <a:xfrm>
          <a:off x="6498771" y="126546"/>
          <a:ext cx="4306661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GOLF  D'ABEIGES SSS : 71,3  -  Slope 132</a:t>
          </a:r>
        </a:p>
      </xdr:txBody>
    </xdr:sp>
    <xdr:clientData/>
  </xdr:twoCellAnchor>
  <xdr:twoCellAnchor>
    <xdr:from>
      <xdr:col>10</xdr:col>
      <xdr:colOff>721178</xdr:colOff>
      <xdr:row>1</xdr:row>
      <xdr:rowOff>353786</xdr:rowOff>
    </xdr:from>
    <xdr:to>
      <xdr:col>18</xdr:col>
      <xdr:colOff>27214</xdr:colOff>
      <xdr:row>1</xdr:row>
      <xdr:rowOff>707571</xdr:rowOff>
    </xdr:to>
    <xdr:sp macro="" textlink="">
      <xdr:nvSpPr>
        <xdr:cNvPr id="11" name="ZoneTexte 10"/>
        <xdr:cNvSpPr txBox="1"/>
      </xdr:nvSpPr>
      <xdr:spPr>
        <a:xfrm>
          <a:off x="6512378" y="439511"/>
          <a:ext cx="4306661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GOLF DE L'ISLE ADAM SSS : 71.4  -  Slope 129</a:t>
          </a:r>
        </a:p>
      </xdr:txBody>
    </xdr:sp>
    <xdr:clientData/>
  </xdr:twoCellAnchor>
  <xdr:twoCellAnchor editAs="oneCell">
    <xdr:from>
      <xdr:col>9</xdr:col>
      <xdr:colOff>122465</xdr:colOff>
      <xdr:row>12</xdr:row>
      <xdr:rowOff>0</xdr:rowOff>
    </xdr:from>
    <xdr:to>
      <xdr:col>10</xdr:col>
      <xdr:colOff>103415</xdr:colOff>
      <xdr:row>12</xdr:row>
      <xdr:rowOff>247650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61215" y="3020786"/>
          <a:ext cx="525236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152400</xdr:colOff>
      <xdr:row>1</xdr:row>
      <xdr:rowOff>412749</xdr:rowOff>
    </xdr:from>
    <xdr:to>
      <xdr:col>21</xdr:col>
      <xdr:colOff>473075</xdr:colOff>
      <xdr:row>1</xdr:row>
      <xdr:rowOff>680356</xdr:rowOff>
    </xdr:to>
    <xdr:sp macro="" textlink="">
      <xdr:nvSpPr>
        <xdr:cNvPr id="2" name="ZoneTexte 1"/>
        <xdr:cNvSpPr txBox="1"/>
      </xdr:nvSpPr>
      <xdr:spPr>
        <a:xfrm>
          <a:off x="10944225" y="498474"/>
          <a:ext cx="1463675" cy="267607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FEMME Rep Rouges</a:t>
          </a:r>
        </a:p>
      </xdr:txBody>
    </xdr:sp>
    <xdr:clientData/>
  </xdr:twoCellAnchor>
  <xdr:twoCellAnchor editAs="oneCell">
    <xdr:from>
      <xdr:col>1</xdr:col>
      <xdr:colOff>157389</xdr:colOff>
      <xdr:row>6</xdr:row>
      <xdr:rowOff>27214</xdr:rowOff>
    </xdr:from>
    <xdr:to>
      <xdr:col>2</xdr:col>
      <xdr:colOff>68848</xdr:colOff>
      <xdr:row>7</xdr:row>
      <xdr:rowOff>13608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853" y="1442357"/>
          <a:ext cx="414924" cy="23132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100693</xdr:colOff>
      <xdr:row>6</xdr:row>
      <xdr:rowOff>0</xdr:rowOff>
    </xdr:from>
    <xdr:to>
      <xdr:col>10</xdr:col>
      <xdr:colOff>81643</xdr:colOff>
      <xdr:row>7</xdr:row>
      <xdr:rowOff>2722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39443" y="1415143"/>
          <a:ext cx="525236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152400</xdr:colOff>
      <xdr:row>1</xdr:row>
      <xdr:rowOff>76200</xdr:rowOff>
    </xdr:from>
    <xdr:to>
      <xdr:col>21</xdr:col>
      <xdr:colOff>450850</xdr:colOff>
      <xdr:row>1</xdr:row>
      <xdr:rowOff>330200</xdr:rowOff>
    </xdr:to>
    <xdr:sp macro="" textlink="">
      <xdr:nvSpPr>
        <xdr:cNvPr id="5" name="ZoneTexte 4"/>
        <xdr:cNvSpPr txBox="1"/>
      </xdr:nvSpPr>
      <xdr:spPr>
        <a:xfrm>
          <a:off x="10944225" y="161925"/>
          <a:ext cx="1441450" cy="254000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HOMME</a:t>
          </a:r>
          <a:r>
            <a:rPr lang="fr-FR" sz="1100" b="1" baseline="0">
              <a:solidFill>
                <a:schemeClr val="bg1"/>
              </a:solidFill>
            </a:rPr>
            <a:t> Rep Jaunes</a:t>
          </a:r>
          <a:endParaRPr lang="fr-FR" sz="11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130177</xdr:colOff>
      <xdr:row>7</xdr:row>
      <xdr:rowOff>40821</xdr:rowOff>
    </xdr:from>
    <xdr:to>
      <xdr:col>2</xdr:col>
      <xdr:colOff>149679</xdr:colOff>
      <xdr:row>7</xdr:row>
      <xdr:rowOff>267020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641" y="1700892"/>
          <a:ext cx="522967" cy="2261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707571</xdr:colOff>
      <xdr:row>1</xdr:row>
      <xdr:rowOff>40821</xdr:rowOff>
    </xdr:from>
    <xdr:to>
      <xdr:col>18</xdr:col>
      <xdr:colOff>13607</xdr:colOff>
      <xdr:row>1</xdr:row>
      <xdr:rowOff>394606</xdr:rowOff>
    </xdr:to>
    <xdr:sp macro="" textlink="">
      <xdr:nvSpPr>
        <xdr:cNvPr id="7" name="ZoneTexte 6"/>
        <xdr:cNvSpPr txBox="1"/>
      </xdr:nvSpPr>
      <xdr:spPr>
        <a:xfrm>
          <a:off x="6498771" y="126546"/>
          <a:ext cx="4306661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GOLF  DE</a:t>
          </a:r>
          <a:r>
            <a:rPr lang="fr-FR" sz="1600" b="1" baseline="0">
              <a:solidFill>
                <a:srgbClr val="FFFF00"/>
              </a:solidFill>
            </a:rPr>
            <a:t> VILLARCEAUX</a:t>
          </a:r>
          <a:r>
            <a:rPr lang="fr-FR" sz="1600" b="1">
              <a:solidFill>
                <a:srgbClr val="FFFF00"/>
              </a:solidFill>
            </a:rPr>
            <a:t> SSS : 70,5  -  Slope 123</a:t>
          </a:r>
        </a:p>
      </xdr:txBody>
    </xdr:sp>
    <xdr:clientData/>
  </xdr:twoCellAnchor>
  <xdr:twoCellAnchor>
    <xdr:from>
      <xdr:col>10</xdr:col>
      <xdr:colOff>721178</xdr:colOff>
      <xdr:row>1</xdr:row>
      <xdr:rowOff>353786</xdr:rowOff>
    </xdr:from>
    <xdr:to>
      <xdr:col>18</xdr:col>
      <xdr:colOff>27214</xdr:colOff>
      <xdr:row>1</xdr:row>
      <xdr:rowOff>707571</xdr:rowOff>
    </xdr:to>
    <xdr:sp macro="" textlink="">
      <xdr:nvSpPr>
        <xdr:cNvPr id="8" name="ZoneTexte 7"/>
        <xdr:cNvSpPr txBox="1"/>
      </xdr:nvSpPr>
      <xdr:spPr>
        <a:xfrm>
          <a:off x="6512378" y="439511"/>
          <a:ext cx="4306661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GOLF DE VILLARCEAUX SSS : 70.0  -  Slope 120</a:t>
          </a:r>
        </a:p>
      </xdr:txBody>
    </xdr:sp>
    <xdr:clientData/>
  </xdr:twoCellAnchor>
  <xdr:twoCellAnchor editAs="oneCell">
    <xdr:from>
      <xdr:col>9</xdr:col>
      <xdr:colOff>108859</xdr:colOff>
      <xdr:row>8</xdr:row>
      <xdr:rowOff>40822</xdr:rowOff>
    </xdr:from>
    <xdr:to>
      <xdr:col>10</xdr:col>
      <xdr:colOff>89809</xdr:colOff>
      <xdr:row>9</xdr:row>
      <xdr:rowOff>16329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47609" y="1973036"/>
          <a:ext cx="525236" cy="247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149908</xdr:colOff>
      <xdr:row>6</xdr:row>
      <xdr:rowOff>54428</xdr:rowOff>
    </xdr:from>
    <xdr:to>
      <xdr:col>9</xdr:col>
      <xdr:colOff>519791</xdr:colOff>
      <xdr:row>8</xdr:row>
      <xdr:rowOff>210100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6200000">
          <a:off x="5903978" y="1389680"/>
          <a:ext cx="645529" cy="36988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209097</xdr:colOff>
      <xdr:row>4</xdr:row>
      <xdr:rowOff>201386</xdr:rowOff>
    </xdr:from>
    <xdr:to>
      <xdr:col>2</xdr:col>
      <xdr:colOff>4536</xdr:colOff>
      <xdr:row>8</xdr:row>
      <xdr:rowOff>91386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155013" y="1276006"/>
          <a:ext cx="665607" cy="339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435428</xdr:colOff>
      <xdr:row>1</xdr:row>
      <xdr:rowOff>68035</xdr:rowOff>
    </xdr:from>
    <xdr:to>
      <xdr:col>16</xdr:col>
      <xdr:colOff>122463</xdr:colOff>
      <xdr:row>1</xdr:row>
      <xdr:rowOff>421820</xdr:rowOff>
    </xdr:to>
    <xdr:sp macro="" textlink="">
      <xdr:nvSpPr>
        <xdr:cNvPr id="7" name="ZoneTexte 6"/>
        <xdr:cNvSpPr txBox="1"/>
      </xdr:nvSpPr>
      <xdr:spPr>
        <a:xfrm>
          <a:off x="7007678" y="231321"/>
          <a:ext cx="4313464" cy="35378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fr-FR" sz="1600" b="1">
              <a:solidFill>
                <a:srgbClr val="FFFF00"/>
              </a:solidFill>
            </a:rPr>
            <a:t>GOLF DE VILLARCEAUX SSS : 70.4  -  Slope 138</a:t>
          </a:r>
        </a:p>
      </xdr:txBody>
    </xdr:sp>
    <xdr:clientData/>
  </xdr:twoCellAnchor>
  <xdr:twoCellAnchor>
    <xdr:from>
      <xdr:col>16</xdr:col>
      <xdr:colOff>285750</xdr:colOff>
      <xdr:row>1</xdr:row>
      <xdr:rowOff>95250</xdr:rowOff>
    </xdr:from>
    <xdr:to>
      <xdr:col>19</xdr:col>
      <xdr:colOff>366486</xdr:colOff>
      <xdr:row>1</xdr:row>
      <xdr:rowOff>349250</xdr:rowOff>
    </xdr:to>
    <xdr:sp macro="" textlink="">
      <xdr:nvSpPr>
        <xdr:cNvPr id="8" name="ZoneTexte 7"/>
        <xdr:cNvSpPr txBox="1"/>
      </xdr:nvSpPr>
      <xdr:spPr>
        <a:xfrm>
          <a:off x="11484429" y="258536"/>
          <a:ext cx="1441450" cy="254000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chemeClr val="bg1"/>
              </a:solidFill>
            </a:rPr>
            <a:t>HOMME</a:t>
          </a:r>
          <a:r>
            <a:rPr lang="fr-FR" sz="1100" b="1" baseline="0">
              <a:solidFill>
                <a:schemeClr val="bg1"/>
              </a:solidFill>
            </a:rPr>
            <a:t> Rep Jaunes</a:t>
          </a:r>
          <a:endParaRPr lang="fr-FR" sz="11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zoomScale="80" zoomScaleNormal="80" workbookViewId="0">
      <selection activeCell="H15" sqref="H15"/>
    </sheetView>
  </sheetViews>
  <sheetFormatPr baseColWidth="10" defaultRowHeight="15"/>
  <cols>
    <col min="1" max="1" width="31.140625" style="9" customWidth="1"/>
    <col min="2" max="2" width="11.42578125" style="9"/>
    <col min="3" max="3" width="12.85546875" style="9" customWidth="1"/>
    <col min="4" max="4" width="15.140625" style="9" customWidth="1"/>
    <col min="5" max="5" width="13.5703125" style="37" customWidth="1"/>
    <col min="6" max="6" width="14.42578125" style="48" customWidth="1"/>
    <col min="7" max="7" width="13.5703125" style="37" customWidth="1"/>
    <col min="8" max="8" width="14.5703125" customWidth="1"/>
  </cols>
  <sheetData>
    <row r="1" spans="1:8" ht="31.5">
      <c r="A1" s="10" t="s">
        <v>0</v>
      </c>
      <c r="B1" s="10" t="s">
        <v>1</v>
      </c>
      <c r="C1" s="11" t="s">
        <v>2</v>
      </c>
      <c r="D1" s="12">
        <v>40383</v>
      </c>
      <c r="E1" s="39" t="s">
        <v>107</v>
      </c>
      <c r="F1" s="82" t="s">
        <v>128</v>
      </c>
      <c r="G1" s="39" t="s">
        <v>145</v>
      </c>
      <c r="H1" s="39" t="s">
        <v>165</v>
      </c>
    </row>
    <row r="2" spans="1:8" ht="18">
      <c r="A2" s="4" t="s">
        <v>59</v>
      </c>
      <c r="B2" s="4" t="s">
        <v>3</v>
      </c>
      <c r="C2" s="1">
        <v>527186154</v>
      </c>
      <c r="D2" s="3">
        <v>45</v>
      </c>
      <c r="E2" s="81">
        <v>44</v>
      </c>
      <c r="F2" s="83">
        <v>37.200000000000003</v>
      </c>
      <c r="G2" s="81">
        <v>36</v>
      </c>
      <c r="H2" s="81">
        <v>36</v>
      </c>
    </row>
    <row r="3" spans="1:8" ht="18">
      <c r="A3" s="5" t="s">
        <v>60</v>
      </c>
      <c r="B3" s="5" t="s">
        <v>4</v>
      </c>
      <c r="C3" s="1">
        <v>44879213</v>
      </c>
      <c r="D3" s="3">
        <v>45.5</v>
      </c>
      <c r="E3" s="81">
        <v>45.7</v>
      </c>
      <c r="F3" s="83">
        <v>42.7</v>
      </c>
      <c r="G3" s="81">
        <v>33.5</v>
      </c>
      <c r="H3" s="81">
        <v>33.5</v>
      </c>
    </row>
    <row r="4" spans="1:8" ht="18">
      <c r="A4" s="4" t="s">
        <v>111</v>
      </c>
      <c r="B4" s="6" t="s">
        <v>57</v>
      </c>
      <c r="C4" s="1">
        <v>545871236</v>
      </c>
      <c r="D4" s="3"/>
      <c r="E4" s="81">
        <v>48</v>
      </c>
      <c r="F4" s="83">
        <v>46.6</v>
      </c>
      <c r="G4" s="81">
        <v>48</v>
      </c>
      <c r="H4" s="81">
        <v>48</v>
      </c>
    </row>
    <row r="5" spans="1:8" ht="18">
      <c r="A5" s="4" t="s">
        <v>61</v>
      </c>
      <c r="B5" s="6" t="s">
        <v>5</v>
      </c>
      <c r="C5" s="1">
        <v>41505142</v>
      </c>
      <c r="D5" s="3" t="s">
        <v>36</v>
      </c>
      <c r="E5" s="81">
        <v>34.9</v>
      </c>
      <c r="F5" s="83">
        <v>35.700000000000003</v>
      </c>
      <c r="G5" s="81">
        <v>35.299999999999997</v>
      </c>
      <c r="H5" s="81">
        <v>35.299999999999997</v>
      </c>
    </row>
    <row r="6" spans="1:8" ht="18">
      <c r="A6" s="4" t="s">
        <v>62</v>
      </c>
      <c r="B6" s="6" t="s">
        <v>6</v>
      </c>
      <c r="C6" s="1">
        <v>512266103</v>
      </c>
      <c r="D6" s="3">
        <v>27.6</v>
      </c>
      <c r="E6" s="81">
        <v>27.8</v>
      </c>
      <c r="F6" s="83">
        <v>29.2</v>
      </c>
      <c r="G6" s="81">
        <v>28.2</v>
      </c>
      <c r="H6" s="81">
        <v>28.4</v>
      </c>
    </row>
    <row r="7" spans="1:8" ht="18">
      <c r="A7" s="4" t="s">
        <v>63</v>
      </c>
      <c r="B7" s="6" t="s">
        <v>3</v>
      </c>
      <c r="C7" s="1">
        <v>46654093</v>
      </c>
      <c r="D7" s="3">
        <v>24</v>
      </c>
      <c r="E7" s="81">
        <v>23.2</v>
      </c>
      <c r="F7" s="83">
        <v>23.7</v>
      </c>
      <c r="G7" s="81">
        <v>23.3</v>
      </c>
      <c r="H7" s="81">
        <v>23.4</v>
      </c>
    </row>
    <row r="8" spans="1:8" ht="18">
      <c r="A8" s="7" t="s">
        <v>64</v>
      </c>
      <c r="B8" s="7" t="s">
        <v>7</v>
      </c>
      <c r="C8" s="1">
        <v>511118211</v>
      </c>
      <c r="D8" s="3" t="s">
        <v>8</v>
      </c>
      <c r="E8" s="81">
        <v>53.5</v>
      </c>
      <c r="F8" s="83">
        <v>53.7</v>
      </c>
      <c r="G8" s="81">
        <v>54</v>
      </c>
      <c r="H8" s="81">
        <v>50</v>
      </c>
    </row>
    <row r="9" spans="1:8" ht="18">
      <c r="A9" s="7" t="s">
        <v>65</v>
      </c>
      <c r="B9" s="7" t="s">
        <v>9</v>
      </c>
      <c r="C9" s="1">
        <v>46679091</v>
      </c>
      <c r="D9" s="3" t="s">
        <v>37</v>
      </c>
      <c r="E9" s="81">
        <v>36.5</v>
      </c>
      <c r="F9" s="83">
        <v>37.1</v>
      </c>
      <c r="G9" s="81">
        <v>36</v>
      </c>
      <c r="H9" s="81"/>
    </row>
    <row r="10" spans="1:8" ht="18">
      <c r="A10" s="4" t="s">
        <v>66</v>
      </c>
      <c r="B10" s="6" t="s">
        <v>10</v>
      </c>
      <c r="C10" s="1">
        <v>511698096</v>
      </c>
      <c r="D10" s="3" t="s">
        <v>38</v>
      </c>
      <c r="E10" s="81">
        <v>20.8</v>
      </c>
      <c r="F10" s="83">
        <v>18.100000000000001</v>
      </c>
      <c r="G10" s="81">
        <v>19.600000000000001</v>
      </c>
      <c r="H10" s="81">
        <v>19.600000000000001</v>
      </c>
    </row>
    <row r="11" spans="1:8" ht="18">
      <c r="A11" s="7" t="s">
        <v>67</v>
      </c>
      <c r="B11" s="7" t="s">
        <v>11</v>
      </c>
      <c r="C11" s="1">
        <v>519703216</v>
      </c>
      <c r="D11" s="3" t="s">
        <v>8</v>
      </c>
      <c r="E11" s="81">
        <v>53.5</v>
      </c>
      <c r="F11" s="83">
        <v>0</v>
      </c>
      <c r="G11" s="144">
        <v>53.5</v>
      </c>
      <c r="H11" s="81"/>
    </row>
    <row r="12" spans="1:8" ht="18">
      <c r="A12" s="4" t="s">
        <v>68</v>
      </c>
      <c r="B12" s="6" t="s">
        <v>12</v>
      </c>
      <c r="C12" s="1">
        <v>536512113</v>
      </c>
      <c r="D12" s="3" t="s">
        <v>13</v>
      </c>
      <c r="E12" s="81">
        <v>25</v>
      </c>
      <c r="F12" s="83">
        <v>0</v>
      </c>
      <c r="G12" s="81">
        <v>25</v>
      </c>
      <c r="H12" s="81"/>
    </row>
    <row r="13" spans="1:8" ht="18">
      <c r="A13" s="4" t="s">
        <v>69</v>
      </c>
      <c r="B13" s="6" t="s">
        <v>5</v>
      </c>
      <c r="C13" s="1">
        <v>44572122</v>
      </c>
      <c r="D13" s="3" t="s">
        <v>39</v>
      </c>
      <c r="E13" s="81">
        <v>28.8</v>
      </c>
      <c r="F13" s="83">
        <v>29</v>
      </c>
      <c r="G13" s="81">
        <v>28.8</v>
      </c>
      <c r="H13" s="81"/>
    </row>
    <row r="14" spans="1:8" ht="18">
      <c r="A14" s="4" t="s">
        <v>70</v>
      </c>
      <c r="B14" s="6" t="s">
        <v>27</v>
      </c>
      <c r="C14" s="1">
        <v>44318245</v>
      </c>
      <c r="D14" s="3" t="s">
        <v>8</v>
      </c>
      <c r="E14" s="81">
        <v>53.5</v>
      </c>
      <c r="F14" s="83">
        <v>0</v>
      </c>
      <c r="G14" s="144">
        <v>53.5</v>
      </c>
      <c r="H14" s="81"/>
    </row>
    <row r="15" spans="1:8" ht="18">
      <c r="A15" s="4" t="s">
        <v>71</v>
      </c>
      <c r="B15" s="6" t="s">
        <v>40</v>
      </c>
      <c r="C15" s="1">
        <v>41508146</v>
      </c>
      <c r="D15" s="3" t="s">
        <v>8</v>
      </c>
      <c r="E15" s="81">
        <v>51.5</v>
      </c>
      <c r="F15" s="83">
        <v>44.7</v>
      </c>
      <c r="G15" s="81">
        <v>51</v>
      </c>
      <c r="H15" s="81">
        <v>27</v>
      </c>
    </row>
    <row r="16" spans="1:8" ht="18">
      <c r="A16" s="7" t="s">
        <v>72</v>
      </c>
      <c r="B16" s="7" t="s">
        <v>14</v>
      </c>
      <c r="C16" s="1">
        <v>515408098</v>
      </c>
      <c r="D16" s="3" t="s">
        <v>15</v>
      </c>
      <c r="E16" s="81">
        <v>34.5</v>
      </c>
      <c r="F16" s="83">
        <v>30.4</v>
      </c>
      <c r="G16" s="81">
        <v>32.9</v>
      </c>
      <c r="H16" s="81"/>
    </row>
    <row r="17" spans="1:8" s="74" customFormat="1" ht="18">
      <c r="A17" s="4" t="s">
        <v>139</v>
      </c>
      <c r="B17" s="7" t="s">
        <v>162</v>
      </c>
      <c r="C17" s="1"/>
      <c r="D17" s="3"/>
      <c r="E17" s="81"/>
      <c r="F17" s="83"/>
      <c r="G17" s="81"/>
      <c r="H17" s="81"/>
    </row>
    <row r="18" spans="1:8" ht="18">
      <c r="A18" s="4" t="s">
        <v>73</v>
      </c>
      <c r="B18" s="6" t="s">
        <v>16</v>
      </c>
      <c r="C18" s="1">
        <v>520816226</v>
      </c>
      <c r="D18" s="3">
        <v>51.7</v>
      </c>
      <c r="E18" s="81">
        <v>51.7</v>
      </c>
      <c r="F18" s="83">
        <v>51.7</v>
      </c>
      <c r="G18" s="81">
        <v>51</v>
      </c>
      <c r="H18" s="81"/>
    </row>
    <row r="19" spans="1:8" ht="18">
      <c r="A19" s="4" t="s">
        <v>74</v>
      </c>
      <c r="B19" s="6" t="s">
        <v>35</v>
      </c>
      <c r="C19" s="1">
        <v>48760244</v>
      </c>
      <c r="D19" s="3" t="s">
        <v>8</v>
      </c>
      <c r="E19" s="81">
        <v>53.5</v>
      </c>
      <c r="F19" s="83">
        <v>0</v>
      </c>
      <c r="G19" s="144">
        <v>53.5</v>
      </c>
      <c r="H19" s="81"/>
    </row>
    <row r="20" spans="1:8" ht="18">
      <c r="A20" s="4" t="s">
        <v>75</v>
      </c>
      <c r="B20" s="6" t="s">
        <v>41</v>
      </c>
      <c r="C20" s="1">
        <v>515522026</v>
      </c>
      <c r="D20" s="3" t="s">
        <v>42</v>
      </c>
      <c r="E20" s="81">
        <v>23.2</v>
      </c>
      <c r="F20" s="83">
        <v>24.1</v>
      </c>
      <c r="G20" s="81">
        <v>23.5</v>
      </c>
      <c r="H20" s="81">
        <v>23.6</v>
      </c>
    </row>
    <row r="21" spans="1:8" ht="18">
      <c r="A21" s="7" t="s">
        <v>76</v>
      </c>
      <c r="B21" s="7" t="s">
        <v>43</v>
      </c>
      <c r="C21" s="1">
        <v>512496034</v>
      </c>
      <c r="D21" s="3" t="s">
        <v>44</v>
      </c>
      <c r="E21" s="81">
        <v>31.8</v>
      </c>
      <c r="F21" s="83">
        <v>32.6</v>
      </c>
      <c r="G21" s="81">
        <v>32.200000000000003</v>
      </c>
      <c r="H21" s="81">
        <v>32.4</v>
      </c>
    </row>
    <row r="22" spans="1:8" ht="18">
      <c r="A22" s="6" t="s">
        <v>77</v>
      </c>
      <c r="B22" s="6" t="s">
        <v>45</v>
      </c>
      <c r="C22" s="1">
        <v>511931216</v>
      </c>
      <c r="D22" s="3" t="s">
        <v>8</v>
      </c>
      <c r="E22" s="81">
        <v>53.5</v>
      </c>
      <c r="F22" s="83">
        <v>0</v>
      </c>
      <c r="G22" s="144">
        <v>53.5</v>
      </c>
      <c r="H22" s="81"/>
    </row>
    <row r="23" spans="1:8" ht="18">
      <c r="A23" s="7" t="s">
        <v>78</v>
      </c>
      <c r="B23" s="7" t="s">
        <v>46</v>
      </c>
      <c r="C23" s="1">
        <v>44319243</v>
      </c>
      <c r="D23" s="3" t="s">
        <v>8</v>
      </c>
      <c r="E23" s="81">
        <v>53.5</v>
      </c>
      <c r="F23" s="83">
        <v>0</v>
      </c>
      <c r="G23" s="144">
        <v>53.5</v>
      </c>
      <c r="H23" s="81"/>
    </row>
    <row r="24" spans="1:8" ht="18">
      <c r="A24" s="6" t="s">
        <v>79</v>
      </c>
      <c r="B24" s="6" t="s">
        <v>17</v>
      </c>
      <c r="C24" s="1">
        <v>519704215</v>
      </c>
      <c r="D24" s="3" t="s">
        <v>18</v>
      </c>
      <c r="E24" s="81">
        <v>52.5</v>
      </c>
      <c r="F24" s="83">
        <v>51.5</v>
      </c>
      <c r="G24" s="144">
        <v>53.5</v>
      </c>
      <c r="H24" s="81"/>
    </row>
    <row r="25" spans="1:8" ht="18">
      <c r="A25" s="7" t="s">
        <v>108</v>
      </c>
      <c r="B25" s="6" t="s">
        <v>106</v>
      </c>
      <c r="C25" s="1">
        <v>510942251</v>
      </c>
      <c r="D25" s="3"/>
      <c r="E25" s="81">
        <v>54</v>
      </c>
      <c r="F25" s="83">
        <v>54.2</v>
      </c>
      <c r="G25" s="81">
        <v>54</v>
      </c>
      <c r="H25" s="81"/>
    </row>
    <row r="26" spans="1:8" ht="18">
      <c r="A26" s="7" t="s">
        <v>80</v>
      </c>
      <c r="B26" s="7" t="s">
        <v>20</v>
      </c>
      <c r="C26" s="1">
        <v>41510141</v>
      </c>
      <c r="D26" s="3" t="s">
        <v>47</v>
      </c>
      <c r="E26" s="81">
        <v>29.7</v>
      </c>
      <c r="F26" s="83">
        <v>29.2</v>
      </c>
      <c r="G26" s="81">
        <v>25.9</v>
      </c>
      <c r="H26" s="81">
        <v>25.9</v>
      </c>
    </row>
    <row r="27" spans="1:8" ht="18">
      <c r="A27" s="6" t="s">
        <v>81</v>
      </c>
      <c r="B27" s="6" t="s">
        <v>19</v>
      </c>
      <c r="C27" s="1">
        <v>47820106</v>
      </c>
      <c r="D27" s="3" t="s">
        <v>48</v>
      </c>
      <c r="E27" s="81">
        <v>40.9</v>
      </c>
      <c r="F27" s="83">
        <v>40.6</v>
      </c>
      <c r="G27" s="81">
        <v>38</v>
      </c>
      <c r="H27" s="81">
        <v>38</v>
      </c>
    </row>
    <row r="28" spans="1:8" ht="18">
      <c r="A28" s="7" t="s">
        <v>82</v>
      </c>
      <c r="B28" s="7" t="s">
        <v>49</v>
      </c>
      <c r="C28" s="1">
        <v>525038246</v>
      </c>
      <c r="D28" s="3" t="s">
        <v>8</v>
      </c>
      <c r="E28" s="81">
        <v>53.5</v>
      </c>
      <c r="F28" s="83">
        <v>0</v>
      </c>
      <c r="G28" s="144">
        <v>53.5</v>
      </c>
      <c r="H28" s="81"/>
    </row>
    <row r="29" spans="1:8" ht="18">
      <c r="A29" s="6" t="s">
        <v>83</v>
      </c>
      <c r="B29" s="6" t="s">
        <v>50</v>
      </c>
      <c r="C29" s="1">
        <v>532192244</v>
      </c>
      <c r="D29" s="3" t="s">
        <v>8</v>
      </c>
      <c r="E29" s="81">
        <v>53.5</v>
      </c>
      <c r="F29" s="83">
        <v>0</v>
      </c>
      <c r="G29" s="144">
        <v>53.5</v>
      </c>
      <c r="H29" s="81"/>
    </row>
    <row r="30" spans="1:8" ht="18">
      <c r="A30" s="6" t="s">
        <v>84</v>
      </c>
      <c r="B30" s="6" t="s">
        <v>51</v>
      </c>
      <c r="C30" s="1">
        <v>525048244</v>
      </c>
      <c r="D30" s="3" t="s">
        <v>8</v>
      </c>
      <c r="E30" s="81">
        <v>53.5</v>
      </c>
      <c r="F30" s="83">
        <v>0</v>
      </c>
      <c r="G30" s="144">
        <v>53.5</v>
      </c>
      <c r="H30" s="81"/>
    </row>
    <row r="31" spans="1:8" ht="18">
      <c r="A31" s="7" t="s">
        <v>86</v>
      </c>
      <c r="B31" s="7" t="s">
        <v>21</v>
      </c>
      <c r="C31" s="1">
        <v>514336097</v>
      </c>
      <c r="D31" s="3" t="s">
        <v>22</v>
      </c>
      <c r="E31" s="81">
        <v>48.4</v>
      </c>
      <c r="F31" s="83">
        <v>0</v>
      </c>
      <c r="G31" s="81">
        <v>48</v>
      </c>
      <c r="H31" s="81"/>
    </row>
    <row r="32" spans="1:8" ht="18">
      <c r="A32" s="6" t="s">
        <v>85</v>
      </c>
      <c r="B32" s="6" t="s">
        <v>3</v>
      </c>
      <c r="C32" s="1">
        <v>514335098</v>
      </c>
      <c r="D32" s="3">
        <v>32.4</v>
      </c>
      <c r="E32" s="81">
        <v>32.6</v>
      </c>
      <c r="F32" s="83">
        <v>33</v>
      </c>
      <c r="G32" s="81">
        <v>32.799999999999997</v>
      </c>
      <c r="H32" s="81"/>
    </row>
    <row r="33" spans="1:10" ht="18">
      <c r="A33" s="6" t="s">
        <v>87</v>
      </c>
      <c r="B33" s="6" t="s">
        <v>23</v>
      </c>
      <c r="C33" s="1">
        <v>545158212</v>
      </c>
      <c r="D33" s="3" t="s">
        <v>52</v>
      </c>
      <c r="E33" s="81">
        <v>28.5</v>
      </c>
      <c r="F33" s="83">
        <v>0</v>
      </c>
      <c r="G33" s="81">
        <v>28.5</v>
      </c>
      <c r="H33" s="81"/>
    </row>
    <row r="34" spans="1:10" ht="18">
      <c r="A34" s="6" t="s">
        <v>88</v>
      </c>
      <c r="B34" s="6" t="s">
        <v>16</v>
      </c>
      <c r="C34" s="1">
        <v>523723133</v>
      </c>
      <c r="D34" s="3">
        <v>32.1</v>
      </c>
      <c r="E34" s="81">
        <v>32.1</v>
      </c>
      <c r="F34" s="83">
        <v>0</v>
      </c>
      <c r="G34" s="81">
        <v>32.5</v>
      </c>
      <c r="H34" s="81"/>
    </row>
    <row r="35" spans="1:10" ht="18">
      <c r="A35" s="6" t="s">
        <v>89</v>
      </c>
      <c r="B35" s="6" t="s">
        <v>24</v>
      </c>
      <c r="C35" s="1">
        <v>48842125</v>
      </c>
      <c r="D35" s="3">
        <v>15.8</v>
      </c>
      <c r="E35" s="81">
        <v>15.2</v>
      </c>
      <c r="F35" s="83">
        <v>16</v>
      </c>
      <c r="G35" s="81">
        <v>13.7</v>
      </c>
      <c r="H35" s="81">
        <v>12.8</v>
      </c>
    </row>
    <row r="36" spans="1:10" ht="18">
      <c r="A36" s="6" t="s">
        <v>90</v>
      </c>
      <c r="B36" s="6" t="s">
        <v>25</v>
      </c>
      <c r="C36" s="1">
        <v>43099151</v>
      </c>
      <c r="D36" s="3" t="s">
        <v>53</v>
      </c>
      <c r="E36" s="81">
        <v>32.299999999999997</v>
      </c>
      <c r="F36" s="83">
        <v>31.8</v>
      </c>
      <c r="G36" s="81">
        <v>32.5</v>
      </c>
      <c r="H36" s="81">
        <v>32.700000000000003</v>
      </c>
    </row>
    <row r="37" spans="1:10" ht="18">
      <c r="A37" s="7" t="s">
        <v>114</v>
      </c>
      <c r="B37" s="6" t="s">
        <v>113</v>
      </c>
      <c r="C37" s="1">
        <v>525317257</v>
      </c>
      <c r="D37" s="3"/>
      <c r="E37" s="81">
        <v>54</v>
      </c>
      <c r="F37" s="83">
        <v>50.4</v>
      </c>
      <c r="G37" s="81">
        <v>49</v>
      </c>
      <c r="H37" s="81">
        <v>49</v>
      </c>
    </row>
    <row r="38" spans="1:10" ht="18">
      <c r="A38" s="6" t="s">
        <v>91</v>
      </c>
      <c r="B38" s="8" t="s">
        <v>25</v>
      </c>
      <c r="C38" s="1">
        <v>541220099</v>
      </c>
      <c r="D38" s="3" t="s">
        <v>8</v>
      </c>
      <c r="E38" s="81">
        <v>53.5</v>
      </c>
      <c r="F38" s="83">
        <v>53.7</v>
      </c>
      <c r="G38" s="81">
        <v>54</v>
      </c>
      <c r="H38" s="81">
        <v>54</v>
      </c>
    </row>
    <row r="39" spans="1:10" ht="18">
      <c r="A39" s="6" t="s">
        <v>92</v>
      </c>
      <c r="B39" s="8" t="s">
        <v>26</v>
      </c>
      <c r="C39" s="1">
        <v>524134214</v>
      </c>
      <c r="D39" s="3" t="s">
        <v>8</v>
      </c>
      <c r="E39" s="81">
        <v>53.5</v>
      </c>
      <c r="F39" s="83">
        <v>51.4</v>
      </c>
      <c r="G39" s="81">
        <v>47</v>
      </c>
      <c r="H39" s="81">
        <v>47</v>
      </c>
    </row>
    <row r="40" spans="1:10" ht="18">
      <c r="A40" s="6" t="s">
        <v>93</v>
      </c>
      <c r="B40" s="6" t="s">
        <v>5</v>
      </c>
      <c r="C40" s="1">
        <v>515412092</v>
      </c>
      <c r="D40" s="3">
        <v>20.2</v>
      </c>
      <c r="E40" s="81">
        <v>20.2</v>
      </c>
      <c r="F40" s="83">
        <v>20.399999999999999</v>
      </c>
      <c r="G40" s="81">
        <v>20.399999999999999</v>
      </c>
      <c r="H40" s="81"/>
    </row>
    <row r="41" spans="1:10" ht="18">
      <c r="A41" s="6" t="s">
        <v>94</v>
      </c>
      <c r="B41" s="6" t="s">
        <v>27</v>
      </c>
      <c r="C41" s="1">
        <v>47836103</v>
      </c>
      <c r="D41" s="3">
        <v>17.8</v>
      </c>
      <c r="E41" s="81">
        <v>17.899999999999999</v>
      </c>
      <c r="F41" s="83">
        <v>18.8</v>
      </c>
      <c r="G41" s="81">
        <v>18.2</v>
      </c>
      <c r="H41" s="81">
        <v>18.3</v>
      </c>
      <c r="J41" s="47"/>
    </row>
    <row r="42" spans="1:10" ht="18">
      <c r="A42" s="6" t="s">
        <v>95</v>
      </c>
      <c r="B42" s="6" t="s">
        <v>3</v>
      </c>
      <c r="C42" s="1">
        <v>45531242</v>
      </c>
      <c r="D42" s="3" t="s">
        <v>8</v>
      </c>
      <c r="E42" s="81">
        <v>53.5</v>
      </c>
      <c r="F42" s="83">
        <v>0</v>
      </c>
      <c r="G42" s="144">
        <v>53.5</v>
      </c>
      <c r="H42" s="81"/>
    </row>
    <row r="43" spans="1:10" ht="18">
      <c r="A43" s="6" t="s">
        <v>96</v>
      </c>
      <c r="B43" s="6" t="s">
        <v>10</v>
      </c>
      <c r="C43" s="1">
        <v>44038249</v>
      </c>
      <c r="D43" s="3">
        <v>25.8</v>
      </c>
      <c r="E43" s="81">
        <v>21.3</v>
      </c>
      <c r="F43" s="83">
        <v>19.100000000000001</v>
      </c>
      <c r="G43" s="81">
        <v>19</v>
      </c>
      <c r="H43" s="81">
        <v>19.100000000000001</v>
      </c>
    </row>
    <row r="44" spans="1:10" ht="18">
      <c r="A44" s="6" t="s">
        <v>97</v>
      </c>
      <c r="B44" s="6" t="s">
        <v>54</v>
      </c>
      <c r="C44" s="1">
        <v>526593242</v>
      </c>
      <c r="D44" s="3" t="s">
        <v>8</v>
      </c>
      <c r="E44" s="81">
        <v>53.5</v>
      </c>
      <c r="F44" s="83">
        <v>34.700000000000003</v>
      </c>
      <c r="G44" s="81">
        <v>40</v>
      </c>
      <c r="H44" s="81">
        <v>40</v>
      </c>
    </row>
    <row r="45" spans="1:10" ht="18">
      <c r="A45" s="6" t="s">
        <v>98</v>
      </c>
      <c r="B45" s="6" t="s">
        <v>3</v>
      </c>
      <c r="C45" s="1">
        <v>519042092</v>
      </c>
      <c r="D45" s="3" t="s">
        <v>28</v>
      </c>
      <c r="E45" s="81">
        <v>37.1</v>
      </c>
      <c r="F45" s="83">
        <v>0</v>
      </c>
      <c r="G45" s="81">
        <v>37</v>
      </c>
      <c r="H45" s="81"/>
    </row>
    <row r="46" spans="1:10" ht="18">
      <c r="A46" s="6" t="s">
        <v>99</v>
      </c>
      <c r="B46" s="6" t="s">
        <v>5</v>
      </c>
      <c r="C46" s="1">
        <v>41511149</v>
      </c>
      <c r="D46" s="3" t="s">
        <v>55</v>
      </c>
      <c r="E46" s="81">
        <v>22.1</v>
      </c>
      <c r="F46" s="83">
        <v>0</v>
      </c>
      <c r="G46" s="81">
        <v>20.2</v>
      </c>
      <c r="H46" s="81"/>
    </row>
    <row r="47" spans="1:10" ht="18">
      <c r="A47" s="6" t="s">
        <v>100</v>
      </c>
      <c r="B47" s="6" t="s">
        <v>29</v>
      </c>
      <c r="C47" s="1">
        <v>43101154</v>
      </c>
      <c r="D47" s="3" t="s">
        <v>56</v>
      </c>
      <c r="E47" s="81">
        <v>28.6</v>
      </c>
      <c r="F47" s="83">
        <v>29.4</v>
      </c>
      <c r="G47" s="81">
        <v>28.6</v>
      </c>
      <c r="H47" s="8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2:W21"/>
  <sheetViews>
    <sheetView zoomScale="70" zoomScaleNormal="70" workbookViewId="0">
      <selection activeCell="D7" sqref="D7"/>
    </sheetView>
  </sheetViews>
  <sheetFormatPr baseColWidth="10" defaultRowHeight="12.75"/>
  <cols>
    <col min="1" max="1" width="1.7109375" style="74" customWidth="1"/>
    <col min="2" max="2" width="8.140625" style="74" bestFit="1" customWidth="1"/>
    <col min="3" max="3" width="32.28515625" style="74" bestFit="1" customWidth="1"/>
    <col min="4" max="4" width="11.42578125" style="74"/>
    <col min="5" max="5" width="12.140625" style="74" bestFit="1" customWidth="1"/>
    <col min="6" max="6" width="6.140625" style="74" bestFit="1" customWidth="1"/>
    <col min="7" max="7" width="8.7109375" style="74" bestFit="1" customWidth="1"/>
    <col min="8" max="8" width="6.7109375" style="74" bestFit="1" customWidth="1"/>
    <col min="9" max="9" width="3" style="74" customWidth="1"/>
    <col min="10" max="10" width="8.140625" style="74" bestFit="1" customWidth="1"/>
    <col min="11" max="11" width="32.28515625" style="74" bestFit="1" customWidth="1"/>
    <col min="12" max="12" width="6.140625" style="74" bestFit="1" customWidth="1"/>
    <col min="13" max="13" width="8.7109375" style="74" bestFit="1" customWidth="1"/>
    <col min="14" max="15" width="6.7109375" style="74" bestFit="1" customWidth="1"/>
    <col min="16" max="16" width="8.85546875" style="74" bestFit="1" customWidth="1"/>
    <col min="17" max="17" width="6.85546875" style="74" bestFit="1" customWidth="1"/>
    <col min="18" max="18" width="7.5703125" style="74" customWidth="1"/>
    <col min="19" max="19" width="5.85546875" style="74" customWidth="1"/>
    <col min="20" max="20" width="6.7109375" style="74" customWidth="1"/>
    <col min="21" max="21" width="3.7109375" style="74" customWidth="1"/>
    <col min="22" max="22" width="3.85546875" style="74" bestFit="1" customWidth="1"/>
    <col min="23" max="23" width="5.42578125" style="74" customWidth="1"/>
    <col min="24" max="16384" width="11.42578125" style="74"/>
  </cols>
  <sheetData>
    <row r="2" spans="2:23" ht="36.75" customHeight="1">
      <c r="B2" s="241" t="s">
        <v>141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</row>
    <row r="3" spans="2:23" ht="6.75" customHeight="1" thickBot="1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2:23" ht="15.75" customHeight="1">
      <c r="B4" s="218" t="s">
        <v>103</v>
      </c>
      <c r="C4" s="180" t="s">
        <v>30</v>
      </c>
      <c r="D4" s="220" t="s">
        <v>127</v>
      </c>
      <c r="E4" s="220" t="s">
        <v>110</v>
      </c>
      <c r="F4" s="221" t="s">
        <v>101</v>
      </c>
      <c r="G4" s="222"/>
      <c r="H4" s="223"/>
      <c r="I4" s="14"/>
      <c r="J4" s="224" t="s">
        <v>103</v>
      </c>
      <c r="K4" s="180" t="s">
        <v>30</v>
      </c>
      <c r="L4" s="182" t="s">
        <v>102</v>
      </c>
      <c r="M4" s="183"/>
      <c r="N4" s="184"/>
      <c r="O4" s="185" t="s">
        <v>31</v>
      </c>
      <c r="P4" s="186"/>
      <c r="Q4" s="187"/>
      <c r="R4" s="190" t="s">
        <v>121</v>
      </c>
      <c r="S4" s="190" t="s">
        <v>122</v>
      </c>
      <c r="T4" s="192" t="s">
        <v>123</v>
      </c>
    </row>
    <row r="5" spans="2:23" ht="16.5" thickBot="1">
      <c r="B5" s="219"/>
      <c r="C5" s="181"/>
      <c r="D5" s="181"/>
      <c r="E5" s="181"/>
      <c r="F5" s="22" t="s">
        <v>32</v>
      </c>
      <c r="G5" s="23" t="s">
        <v>33</v>
      </c>
      <c r="H5" s="24" t="s">
        <v>34</v>
      </c>
      <c r="I5" s="14"/>
      <c r="J5" s="225"/>
      <c r="K5" s="181"/>
      <c r="L5" s="25" t="s">
        <v>32</v>
      </c>
      <c r="M5" s="26" t="s">
        <v>33</v>
      </c>
      <c r="N5" s="27" t="s">
        <v>34</v>
      </c>
      <c r="O5" s="28" t="s">
        <v>32</v>
      </c>
      <c r="P5" s="29" t="s">
        <v>33</v>
      </c>
      <c r="Q5" s="30" t="s">
        <v>34</v>
      </c>
      <c r="R5" s="191"/>
      <c r="S5" s="191"/>
      <c r="T5" s="193"/>
    </row>
    <row r="6" spans="2:23" ht="6" customHeight="1" thickBot="1">
      <c r="C6" s="93"/>
      <c r="D6" s="85"/>
      <c r="E6" s="35"/>
      <c r="F6" s="16"/>
      <c r="G6" s="17"/>
      <c r="H6" s="13"/>
      <c r="I6" s="13"/>
      <c r="J6" s="13"/>
      <c r="K6" s="87"/>
      <c r="L6" s="19"/>
      <c r="M6" s="20"/>
      <c r="N6" s="21"/>
      <c r="O6" s="19"/>
      <c r="P6" s="20"/>
      <c r="Q6" s="21"/>
    </row>
    <row r="7" spans="2:23" ht="20.100000000000001" customHeight="1" thickTop="1">
      <c r="B7" s="257">
        <v>1</v>
      </c>
      <c r="C7" s="100" t="s">
        <v>75</v>
      </c>
      <c r="D7" s="106">
        <f>VLOOKUP(C7,Données!$A$2:$F$47,6,FALSE)</f>
        <v>24.1</v>
      </c>
      <c r="E7" s="248">
        <f>AVERAGE(D7:D8)</f>
        <v>30.6</v>
      </c>
      <c r="F7" s="203">
        <v>33</v>
      </c>
      <c r="G7" s="229">
        <v>34</v>
      </c>
      <c r="H7" s="232">
        <f>F7+G7</f>
        <v>67</v>
      </c>
      <c r="J7" s="257">
        <v>1</v>
      </c>
      <c r="K7" s="100" t="s">
        <v>89</v>
      </c>
      <c r="L7" s="254">
        <v>8</v>
      </c>
      <c r="M7" s="212">
        <v>13</v>
      </c>
      <c r="N7" s="237">
        <f>L7+M7</f>
        <v>21</v>
      </c>
      <c r="O7" s="200">
        <v>45</v>
      </c>
      <c r="P7" s="203">
        <v>42</v>
      </c>
      <c r="Q7" s="242">
        <f>SUM(O7:P9)</f>
        <v>87</v>
      </c>
      <c r="R7" s="209">
        <v>0</v>
      </c>
      <c r="S7" s="194">
        <v>5</v>
      </c>
      <c r="T7" s="197">
        <v>11</v>
      </c>
      <c r="U7" s="188"/>
      <c r="V7" s="189">
        <f>R19*3+S19*2+T19*1</f>
        <v>0</v>
      </c>
      <c r="W7" s="179" t="str">
        <f>IF(N19=V8,"OK","KO")</f>
        <v>OK</v>
      </c>
    </row>
    <row r="8" spans="2:23" ht="20.100000000000001" customHeight="1" thickBot="1">
      <c r="B8" s="259"/>
      <c r="C8" s="124" t="s">
        <v>65</v>
      </c>
      <c r="D8" s="107">
        <f>VLOOKUP(C8,Données!$A$2:$F$47,6,FALSE)</f>
        <v>37.1</v>
      </c>
      <c r="E8" s="249"/>
      <c r="F8" s="204"/>
      <c r="G8" s="230"/>
      <c r="H8" s="233"/>
      <c r="J8" s="258"/>
      <c r="K8" s="123" t="s">
        <v>76</v>
      </c>
      <c r="L8" s="255"/>
      <c r="M8" s="213"/>
      <c r="N8" s="238"/>
      <c r="O8" s="201"/>
      <c r="P8" s="204"/>
      <c r="Q8" s="243"/>
      <c r="R8" s="210"/>
      <c r="S8" s="195"/>
      <c r="T8" s="198"/>
      <c r="U8" s="188"/>
      <c r="V8" s="173"/>
      <c r="W8" s="174"/>
    </row>
    <row r="9" spans="2:23" ht="20.100000000000001" customHeight="1" thickTop="1" thickBot="1">
      <c r="B9" s="245">
        <v>2</v>
      </c>
      <c r="C9" s="100" t="s">
        <v>89</v>
      </c>
      <c r="D9" s="106">
        <f>VLOOKUP(C9,Données!$A$2:$F$47,6,FALSE)</f>
        <v>16</v>
      </c>
      <c r="E9" s="248">
        <f>AVERAGE(D9:D11)</f>
        <v>29.733333333333334</v>
      </c>
      <c r="F9" s="203">
        <v>26</v>
      </c>
      <c r="G9" s="229">
        <v>30</v>
      </c>
      <c r="H9" s="232">
        <f>F9+G9</f>
        <v>56</v>
      </c>
      <c r="J9" s="259"/>
      <c r="K9" s="122" t="s">
        <v>81</v>
      </c>
      <c r="L9" s="256"/>
      <c r="M9" s="214"/>
      <c r="N9" s="239"/>
      <c r="O9" s="202"/>
      <c r="P9" s="205"/>
      <c r="Q9" s="244"/>
      <c r="R9" s="211"/>
      <c r="S9" s="196"/>
      <c r="T9" s="199"/>
      <c r="V9" s="189">
        <f>R11*3+S11*2+T11*1</f>
        <v>0</v>
      </c>
      <c r="W9" s="179" t="str">
        <f>IF(N11=V10,"OK","KO")</f>
        <v>OK</v>
      </c>
    </row>
    <row r="10" spans="2:23" ht="20.100000000000001" customHeight="1" thickTop="1">
      <c r="B10" s="246"/>
      <c r="C10" s="123" t="s">
        <v>76</v>
      </c>
      <c r="D10" s="107">
        <f>VLOOKUP(C10,Données!$A$2:$F$47,6,FALSE)</f>
        <v>32.6</v>
      </c>
      <c r="E10" s="249"/>
      <c r="F10" s="204"/>
      <c r="G10" s="230"/>
      <c r="H10" s="233"/>
      <c r="J10" s="251">
        <v>2</v>
      </c>
      <c r="K10" s="94" t="s">
        <v>93</v>
      </c>
      <c r="L10" s="203">
        <v>10</v>
      </c>
      <c r="M10" s="212">
        <v>5</v>
      </c>
      <c r="N10" s="237">
        <f>L10+M10</f>
        <v>15</v>
      </c>
      <c r="O10" s="200">
        <v>44</v>
      </c>
      <c r="P10" s="203">
        <v>51</v>
      </c>
      <c r="Q10" s="242">
        <f>SUM(O10:P11)</f>
        <v>95</v>
      </c>
      <c r="R10" s="209">
        <v>0</v>
      </c>
      <c r="S10" s="194">
        <v>3</v>
      </c>
      <c r="T10" s="197">
        <v>9</v>
      </c>
      <c r="V10" s="173"/>
      <c r="W10" s="174"/>
    </row>
    <row r="11" spans="2:23" ht="20.100000000000001" customHeight="1" thickBot="1">
      <c r="B11" s="247"/>
      <c r="C11" s="122" t="s">
        <v>81</v>
      </c>
      <c r="D11" s="108">
        <f>VLOOKUP(C11,Données!$A$2:$F$47,6,FALSE)</f>
        <v>40.6</v>
      </c>
      <c r="E11" s="250"/>
      <c r="F11" s="205"/>
      <c r="G11" s="231"/>
      <c r="H11" s="234"/>
      <c r="J11" s="252"/>
      <c r="K11" s="122" t="s">
        <v>59</v>
      </c>
      <c r="L11" s="204"/>
      <c r="M11" s="213"/>
      <c r="N11" s="238"/>
      <c r="O11" s="201"/>
      <c r="P11" s="204"/>
      <c r="Q11" s="243"/>
      <c r="R11" s="210"/>
      <c r="S11" s="195"/>
      <c r="T11" s="198"/>
      <c r="V11" s="173">
        <f>R9*3+S9*2+T9*1</f>
        <v>0</v>
      </c>
      <c r="W11" s="174" t="str">
        <f>IF(N9=V13,"OK","KO")</f>
        <v>OK</v>
      </c>
    </row>
    <row r="12" spans="2:23" ht="20.100000000000001" customHeight="1" thickTop="1">
      <c r="B12" s="251">
        <v>3</v>
      </c>
      <c r="C12" s="94" t="s">
        <v>91</v>
      </c>
      <c r="D12" s="103">
        <f>VLOOKUP(C12,Données!$A$2:$F$47,6,FALSE)</f>
        <v>53.7</v>
      </c>
      <c r="E12" s="248">
        <f>AVERAGE(D12:D13)</f>
        <v>38.700000000000003</v>
      </c>
      <c r="F12" s="203">
        <v>29</v>
      </c>
      <c r="G12" s="229">
        <v>26</v>
      </c>
      <c r="H12" s="232">
        <f>F12+G12</f>
        <v>55</v>
      </c>
      <c r="J12" s="245">
        <v>3</v>
      </c>
      <c r="K12" s="100" t="s">
        <v>75</v>
      </c>
      <c r="L12" s="254">
        <v>6</v>
      </c>
      <c r="M12" s="212">
        <v>7</v>
      </c>
      <c r="N12" s="237">
        <f>L12+M12</f>
        <v>13</v>
      </c>
      <c r="O12" s="200">
        <v>47</v>
      </c>
      <c r="P12" s="203">
        <v>48</v>
      </c>
      <c r="Q12" s="242">
        <f>SUM(O12:P13)</f>
        <v>95</v>
      </c>
      <c r="R12" s="209">
        <v>0</v>
      </c>
      <c r="S12" s="194">
        <v>4</v>
      </c>
      <c r="T12" s="197">
        <v>5</v>
      </c>
      <c r="V12" s="173"/>
      <c r="W12" s="174"/>
    </row>
    <row r="13" spans="2:23" ht="20.100000000000001" customHeight="1" thickBot="1">
      <c r="B13" s="252"/>
      <c r="C13" s="126" t="s">
        <v>63</v>
      </c>
      <c r="D13" s="104">
        <f>VLOOKUP(C13,Données!$A$2:$F$47,6,FALSE)</f>
        <v>23.7</v>
      </c>
      <c r="E13" s="249"/>
      <c r="F13" s="204"/>
      <c r="G13" s="230"/>
      <c r="H13" s="233"/>
      <c r="J13" s="246"/>
      <c r="K13" s="124" t="s">
        <v>65</v>
      </c>
      <c r="L13" s="256"/>
      <c r="M13" s="214"/>
      <c r="N13" s="238"/>
      <c r="O13" s="201"/>
      <c r="P13" s="204"/>
      <c r="Q13" s="243"/>
      <c r="R13" s="210"/>
      <c r="S13" s="195"/>
      <c r="T13" s="198"/>
      <c r="V13" s="173"/>
      <c r="W13" s="174"/>
    </row>
    <row r="14" spans="2:23" ht="20.100000000000001" customHeight="1" thickTop="1">
      <c r="B14" s="245">
        <v>4</v>
      </c>
      <c r="C14" s="125" t="s">
        <v>80</v>
      </c>
      <c r="D14" s="106">
        <f>VLOOKUP(C14,Données!$A$2:$F$47,6,FALSE)</f>
        <v>29.2</v>
      </c>
      <c r="E14" s="248">
        <f>AVERAGE(D14:D15)</f>
        <v>31.950000000000003</v>
      </c>
      <c r="F14" s="203">
        <v>25</v>
      </c>
      <c r="G14" s="212">
        <v>25</v>
      </c>
      <c r="H14" s="232">
        <f>F14+G14</f>
        <v>50</v>
      </c>
      <c r="J14" s="245">
        <v>4</v>
      </c>
      <c r="K14" s="125" t="s">
        <v>80</v>
      </c>
      <c r="L14" s="204">
        <v>6</v>
      </c>
      <c r="M14" s="213">
        <v>6</v>
      </c>
      <c r="N14" s="237">
        <f>SUM(L14:M15)</f>
        <v>12</v>
      </c>
      <c r="O14" s="200">
        <v>47</v>
      </c>
      <c r="P14" s="203">
        <v>49</v>
      </c>
      <c r="Q14" s="242">
        <f>SUM(O14:P15)</f>
        <v>96</v>
      </c>
      <c r="R14" s="209">
        <v>0</v>
      </c>
      <c r="S14" s="194">
        <v>1</v>
      </c>
      <c r="T14" s="197">
        <v>10</v>
      </c>
      <c r="V14" s="189">
        <f>R13*3+S13*2+T13*1</f>
        <v>0</v>
      </c>
      <c r="W14" s="179" t="str">
        <f>IF(N13=V15,"OK","KO")</f>
        <v>OK</v>
      </c>
    </row>
    <row r="15" spans="2:23" ht="20.100000000000001" customHeight="1" thickBot="1">
      <c r="B15" s="246"/>
      <c r="C15" s="127" t="s">
        <v>97</v>
      </c>
      <c r="D15" s="107">
        <f>VLOOKUP(C15,Données!$A$2:$F$47,6,FALSE)</f>
        <v>34.700000000000003</v>
      </c>
      <c r="E15" s="249"/>
      <c r="F15" s="204"/>
      <c r="G15" s="213"/>
      <c r="H15" s="233"/>
      <c r="J15" s="246"/>
      <c r="K15" s="127" t="s">
        <v>97</v>
      </c>
      <c r="L15" s="204"/>
      <c r="M15" s="213"/>
      <c r="N15" s="238"/>
      <c r="O15" s="201"/>
      <c r="P15" s="204"/>
      <c r="Q15" s="243"/>
      <c r="R15" s="210"/>
      <c r="S15" s="195"/>
      <c r="T15" s="198"/>
      <c r="V15" s="173"/>
      <c r="W15" s="174"/>
    </row>
    <row r="16" spans="2:23" ht="20.100000000000001" customHeight="1" thickTop="1">
      <c r="B16" s="245">
        <v>5</v>
      </c>
      <c r="C16" s="94" t="s">
        <v>93</v>
      </c>
      <c r="D16" s="106">
        <f>VLOOKUP(C16,Données!$A$2:$F$47,6,FALSE)</f>
        <v>20.399999999999999</v>
      </c>
      <c r="E16" s="248">
        <f>AVERAGE(D16:D17)</f>
        <v>28.8</v>
      </c>
      <c r="F16" s="203">
        <v>26</v>
      </c>
      <c r="G16" s="229">
        <v>21</v>
      </c>
      <c r="H16" s="232">
        <f>F16+G16</f>
        <v>47</v>
      </c>
      <c r="J16" s="251">
        <v>5</v>
      </c>
      <c r="K16" s="94" t="s">
        <v>62</v>
      </c>
      <c r="L16" s="254">
        <v>6</v>
      </c>
      <c r="M16" s="212">
        <v>6</v>
      </c>
      <c r="N16" s="237">
        <f>SUM(L16:M17)</f>
        <v>12</v>
      </c>
      <c r="O16" s="200">
        <v>47</v>
      </c>
      <c r="P16" s="203">
        <v>50</v>
      </c>
      <c r="Q16" s="242">
        <f>SUM(O16:P17)</f>
        <v>97</v>
      </c>
      <c r="R16" s="209">
        <v>0</v>
      </c>
      <c r="S16" s="194">
        <v>1</v>
      </c>
      <c r="T16" s="197">
        <v>10</v>
      </c>
      <c r="V16" s="189">
        <f>R15*3+S15*2+T15*1</f>
        <v>0</v>
      </c>
      <c r="W16" s="179" t="str">
        <f>IF(N15=V17,"OK","KO")</f>
        <v>OK</v>
      </c>
    </row>
    <row r="17" spans="2:23" ht="20.100000000000001" customHeight="1" thickBot="1">
      <c r="B17" s="246"/>
      <c r="C17" s="122" t="s">
        <v>59</v>
      </c>
      <c r="D17" s="107">
        <f>VLOOKUP(C17,Données!$A$2:$F$47,6,FALSE)</f>
        <v>37.200000000000003</v>
      </c>
      <c r="E17" s="249"/>
      <c r="F17" s="204"/>
      <c r="G17" s="230"/>
      <c r="H17" s="233"/>
      <c r="J17" s="252"/>
      <c r="K17" s="99" t="s">
        <v>72</v>
      </c>
      <c r="L17" s="256"/>
      <c r="M17" s="214"/>
      <c r="N17" s="275"/>
      <c r="O17" s="202"/>
      <c r="P17" s="205"/>
      <c r="Q17" s="244"/>
      <c r="R17" s="211"/>
      <c r="S17" s="196"/>
      <c r="T17" s="199"/>
      <c r="V17" s="173"/>
      <c r="W17" s="174"/>
    </row>
    <row r="18" spans="2:23" ht="20.100000000000001" customHeight="1" thickTop="1">
      <c r="B18" s="251">
        <v>6</v>
      </c>
      <c r="C18" s="94" t="s">
        <v>62</v>
      </c>
      <c r="D18" s="106">
        <f>VLOOKUP(C18,Données!$A$2:$F$47,6,FALSE)</f>
        <v>29.2</v>
      </c>
      <c r="E18" s="248">
        <f>AVERAGE(D18:D19)</f>
        <v>29.799999999999997</v>
      </c>
      <c r="F18" s="203">
        <v>24</v>
      </c>
      <c r="G18" s="212">
        <v>22</v>
      </c>
      <c r="H18" s="232">
        <f>F18+G18</f>
        <v>46</v>
      </c>
      <c r="J18" s="251">
        <v>6</v>
      </c>
      <c r="K18" s="94" t="s">
        <v>91</v>
      </c>
      <c r="L18" s="254">
        <v>7</v>
      </c>
      <c r="M18" s="212">
        <v>3</v>
      </c>
      <c r="N18" s="276">
        <f>L18+M18</f>
        <v>10</v>
      </c>
      <c r="O18" s="200">
        <v>47</v>
      </c>
      <c r="P18" s="203">
        <v>52</v>
      </c>
      <c r="Q18" s="242">
        <f>SUM(O18:P19)</f>
        <v>99</v>
      </c>
      <c r="R18" s="209">
        <v>0</v>
      </c>
      <c r="S18" s="194">
        <v>1</v>
      </c>
      <c r="T18" s="197">
        <v>8</v>
      </c>
      <c r="V18" s="189">
        <f>R21*3+S21*2+T21*1</f>
        <v>0</v>
      </c>
      <c r="W18" s="179" t="str">
        <f>IF(N21=V19,"OK","KO")</f>
        <v>OK</v>
      </c>
    </row>
    <row r="19" spans="2:23" ht="20.100000000000001" customHeight="1" thickBot="1">
      <c r="B19" s="253"/>
      <c r="C19" s="99" t="s">
        <v>72</v>
      </c>
      <c r="D19" s="108">
        <f>VLOOKUP(C19,Données!$A$2:$F$47,6,FALSE)</f>
        <v>30.4</v>
      </c>
      <c r="E19" s="250"/>
      <c r="F19" s="205"/>
      <c r="G19" s="214"/>
      <c r="H19" s="233"/>
      <c r="J19" s="253"/>
      <c r="K19" s="126" t="s">
        <v>63</v>
      </c>
      <c r="L19" s="255"/>
      <c r="M19" s="213"/>
      <c r="N19" s="238"/>
      <c r="O19" s="201"/>
      <c r="P19" s="204"/>
      <c r="Q19" s="243"/>
      <c r="R19" s="210"/>
      <c r="S19" s="195"/>
      <c r="T19" s="198"/>
      <c r="V19" s="173"/>
      <c r="W19" s="174"/>
    </row>
    <row r="20" spans="2:23" ht="20.25" thickTop="1">
      <c r="B20" s="245">
        <v>7</v>
      </c>
      <c r="C20" s="100" t="s">
        <v>94</v>
      </c>
      <c r="D20" s="106">
        <f>VLOOKUP(C20,Données!$A$2:$F$47,6,FALSE)</f>
        <v>18.8</v>
      </c>
      <c r="E20" s="248">
        <f>AVERAGE(D20:D21)</f>
        <v>30.75</v>
      </c>
      <c r="F20" s="203">
        <v>22</v>
      </c>
      <c r="G20" s="229">
        <v>20</v>
      </c>
      <c r="H20" s="232">
        <f>F20+G20</f>
        <v>42</v>
      </c>
      <c r="J20" s="251">
        <v>7</v>
      </c>
      <c r="K20" s="100" t="s">
        <v>94</v>
      </c>
      <c r="L20" s="254">
        <v>5</v>
      </c>
      <c r="M20" s="212">
        <v>3</v>
      </c>
      <c r="N20" s="237">
        <f>SUM(L20:M21)</f>
        <v>8</v>
      </c>
      <c r="O20" s="200">
        <v>49</v>
      </c>
      <c r="P20" s="203">
        <v>53</v>
      </c>
      <c r="Q20" s="242">
        <f>SUM(O20:P21)</f>
        <v>102</v>
      </c>
      <c r="R20" s="209">
        <v>0</v>
      </c>
      <c r="S20" s="194">
        <v>1</v>
      </c>
      <c r="T20" s="197">
        <v>6</v>
      </c>
      <c r="V20" s="189">
        <f>R17*3+S17*2+T17*1</f>
        <v>0</v>
      </c>
      <c r="W20" s="179" t="str">
        <f>IF(N17=V21,"OK","KO")</f>
        <v>OK</v>
      </c>
    </row>
    <row r="21" spans="2:23" ht="20.25" thickBot="1">
      <c r="B21" s="247"/>
      <c r="C21" s="99" t="s">
        <v>60</v>
      </c>
      <c r="D21" s="108">
        <f>VLOOKUP(C21,Données!$A$2:$F$47,6,FALSE)</f>
        <v>42.7</v>
      </c>
      <c r="E21" s="250"/>
      <c r="F21" s="205"/>
      <c r="G21" s="231"/>
      <c r="H21" s="277"/>
      <c r="J21" s="253"/>
      <c r="K21" s="99" t="s">
        <v>60</v>
      </c>
      <c r="L21" s="256"/>
      <c r="M21" s="214"/>
      <c r="N21" s="275"/>
      <c r="O21" s="202"/>
      <c r="P21" s="205"/>
      <c r="Q21" s="244"/>
      <c r="R21" s="211"/>
      <c r="S21" s="196"/>
      <c r="T21" s="199"/>
      <c r="V21" s="173"/>
      <c r="W21" s="174"/>
    </row>
  </sheetData>
  <mergeCells count="133">
    <mergeCell ref="V16:V17"/>
    <mergeCell ref="W16:W17"/>
    <mergeCell ref="B20:B21"/>
    <mergeCell ref="E20:E21"/>
    <mergeCell ref="F20:F21"/>
    <mergeCell ref="G20:G21"/>
    <mergeCell ref="H20:H21"/>
    <mergeCell ref="B18:B19"/>
    <mergeCell ref="E18:E19"/>
    <mergeCell ref="F18:F19"/>
    <mergeCell ref="G18:G19"/>
    <mergeCell ref="H18:H19"/>
    <mergeCell ref="J16:J17"/>
    <mergeCell ref="L16:L17"/>
    <mergeCell ref="M16:M17"/>
    <mergeCell ref="N16:N17"/>
    <mergeCell ref="Q20:Q21"/>
    <mergeCell ref="R20:R21"/>
    <mergeCell ref="S20:S21"/>
    <mergeCell ref="T20:T21"/>
    <mergeCell ref="V18:V19"/>
    <mergeCell ref="W18:W19"/>
    <mergeCell ref="J20:J21"/>
    <mergeCell ref="L20:L21"/>
    <mergeCell ref="B2:T2"/>
    <mergeCell ref="B4:B5"/>
    <mergeCell ref="C4:C5"/>
    <mergeCell ref="D4:D5"/>
    <mergeCell ref="E4:E5"/>
    <mergeCell ref="F4:H4"/>
    <mergeCell ref="J4:J5"/>
    <mergeCell ref="K4:K5"/>
    <mergeCell ref="L4:N4"/>
    <mergeCell ref="O4:Q4"/>
    <mergeCell ref="R4:R5"/>
    <mergeCell ref="S4:S5"/>
    <mergeCell ref="T4:T5"/>
    <mergeCell ref="B12:B13"/>
    <mergeCell ref="E12:E13"/>
    <mergeCell ref="F12:F13"/>
    <mergeCell ref="G12:G13"/>
    <mergeCell ref="H12:H13"/>
    <mergeCell ref="J18:J19"/>
    <mergeCell ref="L18:L19"/>
    <mergeCell ref="S18:S19"/>
    <mergeCell ref="T18:T19"/>
    <mergeCell ref="Q12:Q13"/>
    <mergeCell ref="R12:R13"/>
    <mergeCell ref="S12:S13"/>
    <mergeCell ref="T12:T13"/>
    <mergeCell ref="B14:B15"/>
    <mergeCell ref="E14:E15"/>
    <mergeCell ref="F14:F15"/>
    <mergeCell ref="G14:G15"/>
    <mergeCell ref="H14:H15"/>
    <mergeCell ref="O16:O17"/>
    <mergeCell ref="P16:P17"/>
    <mergeCell ref="Q16:Q17"/>
    <mergeCell ref="R16:R17"/>
    <mergeCell ref="S16:S17"/>
    <mergeCell ref="T16:T17"/>
    <mergeCell ref="U7:U8"/>
    <mergeCell ref="V7:V8"/>
    <mergeCell ref="W7:W8"/>
    <mergeCell ref="B16:B17"/>
    <mergeCell ref="E16:E17"/>
    <mergeCell ref="F16:F17"/>
    <mergeCell ref="G16:G17"/>
    <mergeCell ref="H16:H17"/>
    <mergeCell ref="M18:M19"/>
    <mergeCell ref="N18:N19"/>
    <mergeCell ref="O18:O19"/>
    <mergeCell ref="P18:P19"/>
    <mergeCell ref="Q18:Q19"/>
    <mergeCell ref="R18:R19"/>
    <mergeCell ref="Q10:Q11"/>
    <mergeCell ref="R10:R11"/>
    <mergeCell ref="S10:S11"/>
    <mergeCell ref="T10:T11"/>
    <mergeCell ref="V9:V10"/>
    <mergeCell ref="W9:W10"/>
    <mergeCell ref="J10:J11"/>
    <mergeCell ref="L10:L11"/>
    <mergeCell ref="M10:M11"/>
    <mergeCell ref="N10:N11"/>
    <mergeCell ref="O10:O11"/>
    <mergeCell ref="P10:P11"/>
    <mergeCell ref="R7:R9"/>
    <mergeCell ref="S7:S9"/>
    <mergeCell ref="T7:T9"/>
    <mergeCell ref="V11:V13"/>
    <mergeCell ref="W11:W13"/>
    <mergeCell ref="B7:B8"/>
    <mergeCell ref="E7:E8"/>
    <mergeCell ref="F7:F8"/>
    <mergeCell ref="G7:G8"/>
    <mergeCell ref="H7:H8"/>
    <mergeCell ref="L7:L9"/>
    <mergeCell ref="M7:M9"/>
    <mergeCell ref="N7:N9"/>
    <mergeCell ref="O7:O9"/>
    <mergeCell ref="P7:P9"/>
    <mergeCell ref="Q7:Q9"/>
    <mergeCell ref="B9:B11"/>
    <mergeCell ref="E9:E11"/>
    <mergeCell ref="F9:F11"/>
    <mergeCell ref="G9:G11"/>
    <mergeCell ref="H9:H11"/>
    <mergeCell ref="J7:J9"/>
    <mergeCell ref="M20:M21"/>
    <mergeCell ref="N20:N21"/>
    <mergeCell ref="O20:O21"/>
    <mergeCell ref="P20:P21"/>
    <mergeCell ref="V20:V21"/>
    <mergeCell ref="W20:W21"/>
    <mergeCell ref="V14:V15"/>
    <mergeCell ref="W14:W15"/>
    <mergeCell ref="J12:J13"/>
    <mergeCell ref="L12:L13"/>
    <mergeCell ref="M12:M13"/>
    <mergeCell ref="N12:N13"/>
    <mergeCell ref="O12:O13"/>
    <mergeCell ref="P12:P13"/>
    <mergeCell ref="R14:R15"/>
    <mergeCell ref="S14:S15"/>
    <mergeCell ref="T14:T15"/>
    <mergeCell ref="L14:L15"/>
    <mergeCell ref="M14:M15"/>
    <mergeCell ref="N14:N15"/>
    <mergeCell ref="O14:O15"/>
    <mergeCell ref="P14:P15"/>
    <mergeCell ref="Q14:Q15"/>
    <mergeCell ref="J14:J15"/>
  </mergeCells>
  <conditionalFormatting sqref="W11 W7 W9 W14 W16:W21">
    <cfRule type="cellIs" dxfId="24" priority="20" operator="equal">
      <formula>"OK"</formula>
    </cfRule>
  </conditionalFormatting>
  <conditionalFormatting sqref="W11 W7 W9 W14 W16:W18 W20:W21">
    <cfRule type="expression" dxfId="23" priority="19">
      <formula>#REF!=#REF!</formula>
    </cfRule>
  </conditionalFormatting>
  <conditionalFormatting sqref="W9">
    <cfRule type="cellIs" dxfId="22" priority="15" operator="equal">
      <formula>"KO"</formula>
    </cfRule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W16:W17">
    <cfRule type="cellIs" dxfId="21" priority="13" operator="equal">
      <formula>"KO"</formula>
    </cfRule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W11">
    <cfRule type="cellIs" dxfId="20" priority="11" operator="equal">
      <formula>"KO"</formula>
    </cfRule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W14 W16">
    <cfRule type="cellIs" dxfId="19" priority="9" operator="equal">
      <formula>"KO"</formula>
    </cfRule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W18:W21">
    <cfRule type="expression" dxfId="18" priority="8">
      <formula>#REF!=#REF!</formula>
    </cfRule>
  </conditionalFormatting>
  <conditionalFormatting sqref="W18:W19">
    <cfRule type="cellIs" dxfId="17" priority="6" operator="equal">
      <formula>"KO"</formula>
    </cfRule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W20:W21">
    <cfRule type="cellIs" dxfId="16" priority="3" operator="equal">
      <formula>"KO"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W7 W9 W14 W16 W18 W20:W21">
    <cfRule type="cellIs" dxfId="15" priority="32" operator="equal">
      <formula>"KO"</formula>
    </cfRule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W14 W16 W18 W20">
    <cfRule type="cellIs" dxfId="14" priority="1" operator="equal">
      <formula>"KO"</formula>
    </cfRule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I27"/>
  <sheetViews>
    <sheetView zoomScale="70" zoomScaleNormal="70" workbookViewId="0">
      <selection activeCell="Q4" sqref="P4:Q7"/>
    </sheetView>
  </sheetViews>
  <sheetFormatPr baseColWidth="10" defaultRowHeight="12.75"/>
  <cols>
    <col min="1" max="1" width="1.85546875" style="74" customWidth="1"/>
    <col min="2" max="2" width="7.5703125" style="74" customWidth="1"/>
    <col min="3" max="3" width="29.42578125" style="74" bestFit="1" customWidth="1"/>
    <col min="4" max="4" width="6.140625" style="74" bestFit="1" customWidth="1"/>
    <col min="5" max="5" width="14.28515625" style="74" customWidth="1"/>
    <col min="6" max="6" width="1.85546875" style="74" customWidth="1"/>
    <col min="7" max="7" width="8.140625" style="74" bestFit="1" customWidth="1"/>
    <col min="8" max="8" width="29.42578125" style="74" bestFit="1" customWidth="1"/>
    <col min="9" max="9" width="12.85546875" style="74" customWidth="1"/>
    <col min="10" max="10" width="3.28515625" style="74" customWidth="1"/>
    <col min="11" max="16384" width="11.42578125" style="74"/>
  </cols>
  <sheetData>
    <row r="1" spans="2:9" ht="6.75" customHeight="1"/>
    <row r="2" spans="2:9" ht="57.75" customHeight="1">
      <c r="B2" s="278" t="s">
        <v>142</v>
      </c>
      <c r="C2" s="278"/>
      <c r="D2" s="278"/>
      <c r="E2" s="278"/>
      <c r="F2" s="278"/>
      <c r="G2" s="278"/>
      <c r="H2" s="278"/>
      <c r="I2" s="278"/>
    </row>
    <row r="3" spans="2:9" ht="7.5" customHeight="1" thickBot="1">
      <c r="C3" s="31"/>
      <c r="D3" s="31"/>
      <c r="E3" s="31"/>
      <c r="F3" s="31"/>
      <c r="G3" s="31"/>
      <c r="H3" s="31"/>
      <c r="I3" s="31"/>
    </row>
    <row r="4" spans="2:9" ht="15.75" customHeight="1">
      <c r="B4" s="218" t="s">
        <v>103</v>
      </c>
      <c r="C4" s="180" t="s">
        <v>30</v>
      </c>
      <c r="D4" s="220" t="s">
        <v>104</v>
      </c>
      <c r="E4" s="120" t="s">
        <v>101</v>
      </c>
      <c r="F4" s="14"/>
      <c r="G4" s="224" t="s">
        <v>103</v>
      </c>
      <c r="H4" s="180" t="s">
        <v>30</v>
      </c>
      <c r="I4" s="119" t="s">
        <v>102</v>
      </c>
    </row>
    <row r="5" spans="2:9" ht="16.5" customHeight="1" thickBot="1">
      <c r="B5" s="219"/>
      <c r="C5" s="181"/>
      <c r="D5" s="181"/>
      <c r="E5" s="24" t="s">
        <v>34</v>
      </c>
      <c r="F5" s="14"/>
      <c r="G5" s="225"/>
      <c r="H5" s="181"/>
      <c r="I5" s="27" t="s">
        <v>34</v>
      </c>
    </row>
    <row r="6" spans="2:9" ht="7.5" customHeight="1" thickBot="1">
      <c r="C6" s="13"/>
      <c r="D6" s="15"/>
      <c r="E6" s="13"/>
      <c r="F6" s="13"/>
      <c r="G6" s="13"/>
      <c r="H6" s="18"/>
      <c r="I6" s="21"/>
    </row>
    <row r="7" spans="2:9" ht="19.5" customHeight="1" thickTop="1" thickBot="1">
      <c r="B7" s="69">
        <v>1</v>
      </c>
      <c r="C7" s="130" t="s">
        <v>71</v>
      </c>
      <c r="D7" s="36">
        <v>53</v>
      </c>
      <c r="E7" s="33">
        <v>44</v>
      </c>
      <c r="F7" s="32"/>
      <c r="G7" s="69">
        <v>1</v>
      </c>
      <c r="H7" s="130" t="s">
        <v>96</v>
      </c>
      <c r="I7" s="34">
        <v>20</v>
      </c>
    </row>
    <row r="8" spans="2:9" ht="21" thickTop="1" thickBot="1">
      <c r="B8" s="70">
        <v>2</v>
      </c>
      <c r="C8" s="131" t="s">
        <v>66</v>
      </c>
      <c r="D8" s="36">
        <v>20</v>
      </c>
      <c r="E8" s="33">
        <v>39</v>
      </c>
      <c r="F8" s="32"/>
      <c r="G8" s="70">
        <v>2</v>
      </c>
      <c r="H8" s="131" t="s">
        <v>66</v>
      </c>
      <c r="I8" s="34">
        <v>19</v>
      </c>
    </row>
    <row r="9" spans="2:9" ht="21" thickTop="1" thickBot="1">
      <c r="B9" s="70">
        <v>3</v>
      </c>
      <c r="C9" s="131" t="s">
        <v>90</v>
      </c>
      <c r="D9" s="36">
        <v>34</v>
      </c>
      <c r="E9" s="33">
        <v>39</v>
      </c>
      <c r="F9" s="32"/>
      <c r="G9" s="121">
        <v>3</v>
      </c>
      <c r="H9" s="131" t="s">
        <v>89</v>
      </c>
      <c r="I9" s="34">
        <v>17</v>
      </c>
    </row>
    <row r="10" spans="2:9" ht="21" thickTop="1" thickBot="1">
      <c r="B10" s="70">
        <v>4</v>
      </c>
      <c r="C10" s="131" t="s">
        <v>97</v>
      </c>
      <c r="D10" s="36">
        <v>42</v>
      </c>
      <c r="E10" s="33">
        <v>37</v>
      </c>
      <c r="F10" s="32"/>
      <c r="G10" s="70">
        <v>4</v>
      </c>
      <c r="H10" s="131" t="s">
        <v>93</v>
      </c>
      <c r="I10" s="34">
        <v>16</v>
      </c>
    </row>
    <row r="11" spans="2:9" ht="21" thickTop="1" thickBot="1">
      <c r="B11" s="69">
        <v>5</v>
      </c>
      <c r="C11" s="132" t="s">
        <v>72</v>
      </c>
      <c r="D11" s="36">
        <v>33</v>
      </c>
      <c r="E11" s="33">
        <v>37</v>
      </c>
      <c r="F11" s="32"/>
      <c r="G11" s="121">
        <v>5</v>
      </c>
      <c r="H11" s="131" t="s">
        <v>75</v>
      </c>
      <c r="I11" s="34">
        <v>15</v>
      </c>
    </row>
    <row r="12" spans="2:9" ht="21" thickTop="1" thickBot="1">
      <c r="B12" s="70">
        <v>6</v>
      </c>
      <c r="C12" s="131" t="s">
        <v>96</v>
      </c>
      <c r="D12" s="36">
        <v>19</v>
      </c>
      <c r="E12" s="33">
        <v>36</v>
      </c>
      <c r="F12" s="32"/>
      <c r="G12" s="70">
        <v>6</v>
      </c>
      <c r="H12" s="131" t="s">
        <v>94</v>
      </c>
      <c r="I12" s="34">
        <v>15</v>
      </c>
    </row>
    <row r="13" spans="2:9" ht="21" thickTop="1" thickBot="1">
      <c r="B13" s="70">
        <v>7</v>
      </c>
      <c r="C13" s="131" t="s">
        <v>93</v>
      </c>
      <c r="D13" s="36">
        <v>21</v>
      </c>
      <c r="E13" s="33">
        <v>35</v>
      </c>
      <c r="F13" s="32"/>
      <c r="G13" s="121">
        <v>7</v>
      </c>
      <c r="H13" s="131" t="s">
        <v>90</v>
      </c>
      <c r="I13" s="34">
        <v>12</v>
      </c>
    </row>
    <row r="14" spans="2:9" ht="21" thickTop="1" thickBot="1">
      <c r="B14" s="70">
        <v>8</v>
      </c>
      <c r="C14" s="131" t="s">
        <v>75</v>
      </c>
      <c r="D14" s="36">
        <v>24</v>
      </c>
      <c r="E14" s="33">
        <v>33</v>
      </c>
      <c r="F14" s="32"/>
      <c r="G14" s="69">
        <v>8</v>
      </c>
      <c r="H14" s="132" t="s">
        <v>72</v>
      </c>
      <c r="I14" s="34">
        <v>9</v>
      </c>
    </row>
    <row r="15" spans="2:9" ht="21" thickTop="1" thickBot="1">
      <c r="B15" s="70">
        <v>9</v>
      </c>
      <c r="C15" s="131" t="s">
        <v>81</v>
      </c>
      <c r="D15" s="36">
        <v>40</v>
      </c>
      <c r="E15" s="33">
        <v>32</v>
      </c>
      <c r="F15" s="32"/>
      <c r="G15" s="121">
        <v>9</v>
      </c>
      <c r="H15" s="131" t="s">
        <v>71</v>
      </c>
      <c r="I15" s="34">
        <v>7</v>
      </c>
    </row>
    <row r="16" spans="2:9" ht="21" thickTop="1" thickBot="1">
      <c r="B16" s="70">
        <v>10</v>
      </c>
      <c r="C16" s="131" t="s">
        <v>89</v>
      </c>
      <c r="D16" s="36">
        <v>16</v>
      </c>
      <c r="E16" s="33">
        <v>31</v>
      </c>
      <c r="F16" s="32"/>
      <c r="G16" s="70">
        <v>10</v>
      </c>
      <c r="H16" s="134" t="s">
        <v>80</v>
      </c>
      <c r="I16" s="34">
        <v>5</v>
      </c>
    </row>
    <row r="17" spans="2:9" ht="21" thickTop="1" thickBot="1">
      <c r="B17" s="70">
        <v>11</v>
      </c>
      <c r="C17" s="131" t="s">
        <v>94</v>
      </c>
      <c r="D17" s="36">
        <v>19</v>
      </c>
      <c r="E17" s="33">
        <v>30</v>
      </c>
      <c r="F17" s="32"/>
      <c r="G17" s="121">
        <v>11</v>
      </c>
      <c r="H17" s="134" t="s">
        <v>114</v>
      </c>
      <c r="I17" s="34">
        <v>5</v>
      </c>
    </row>
    <row r="18" spans="2:9" ht="21" thickTop="1" thickBot="1">
      <c r="B18" s="70">
        <v>12</v>
      </c>
      <c r="C18" s="133" t="s">
        <v>114</v>
      </c>
      <c r="D18" s="36">
        <v>50</v>
      </c>
      <c r="E18" s="33">
        <v>30</v>
      </c>
      <c r="F18" s="32"/>
      <c r="G18" s="70">
        <v>12</v>
      </c>
      <c r="H18" s="135" t="s">
        <v>97</v>
      </c>
      <c r="I18" s="34">
        <v>3</v>
      </c>
    </row>
    <row r="19" spans="2:9" ht="21" thickTop="1" thickBot="1">
      <c r="B19" s="70">
        <v>13</v>
      </c>
      <c r="C19" s="134" t="s">
        <v>65</v>
      </c>
      <c r="D19" s="36">
        <v>37</v>
      </c>
      <c r="E19" s="33">
        <v>28</v>
      </c>
      <c r="F19" s="32"/>
      <c r="G19" s="121">
        <v>13</v>
      </c>
      <c r="H19" s="134" t="s">
        <v>65</v>
      </c>
      <c r="I19" s="34">
        <v>3</v>
      </c>
    </row>
    <row r="20" spans="2:9" ht="21" thickTop="1" thickBot="1">
      <c r="B20" s="70">
        <v>14</v>
      </c>
      <c r="C20" s="131" t="s">
        <v>92</v>
      </c>
      <c r="D20" s="36">
        <v>49</v>
      </c>
      <c r="E20" s="33">
        <v>26</v>
      </c>
      <c r="F20" s="32"/>
      <c r="G20" s="70">
        <v>14</v>
      </c>
      <c r="H20" s="131" t="s">
        <v>81</v>
      </c>
      <c r="I20" s="34">
        <v>2</v>
      </c>
    </row>
    <row r="21" spans="2:9" ht="21" thickTop="1" thickBot="1">
      <c r="B21" s="70">
        <v>15</v>
      </c>
      <c r="C21" s="134" t="s">
        <v>80</v>
      </c>
      <c r="D21" s="36">
        <v>26</v>
      </c>
      <c r="E21" s="33">
        <v>23</v>
      </c>
      <c r="F21" s="32"/>
      <c r="G21" s="121">
        <v>15</v>
      </c>
      <c r="H21" s="134" t="s">
        <v>64</v>
      </c>
      <c r="I21" s="34">
        <v>2</v>
      </c>
    </row>
    <row r="22" spans="2:9" ht="21" thickTop="1" thickBot="1">
      <c r="B22" s="70">
        <v>16</v>
      </c>
      <c r="C22" s="134" t="s">
        <v>64</v>
      </c>
      <c r="D22" s="36">
        <v>55</v>
      </c>
      <c r="E22" s="33">
        <v>23</v>
      </c>
      <c r="F22" s="32"/>
      <c r="G22" s="70">
        <v>16</v>
      </c>
      <c r="H22" s="134" t="s">
        <v>76</v>
      </c>
      <c r="I22" s="34">
        <v>1</v>
      </c>
    </row>
    <row r="23" spans="2:9" ht="21" thickTop="1" thickBot="1">
      <c r="B23" s="70">
        <v>17</v>
      </c>
      <c r="C23" s="134" t="s">
        <v>76</v>
      </c>
      <c r="D23" s="36">
        <v>33</v>
      </c>
      <c r="E23" s="33">
        <v>21</v>
      </c>
      <c r="F23" s="32"/>
      <c r="G23" s="121">
        <v>17</v>
      </c>
      <c r="H23" s="131" t="s">
        <v>92</v>
      </c>
      <c r="I23" s="34">
        <v>0</v>
      </c>
    </row>
    <row r="24" spans="2:9" ht="21" thickTop="1" thickBot="1">
      <c r="B24" s="70">
        <v>18</v>
      </c>
      <c r="C24" s="131" t="s">
        <v>91</v>
      </c>
      <c r="D24" s="36">
        <v>56</v>
      </c>
      <c r="E24" s="33">
        <v>12</v>
      </c>
      <c r="F24" s="32"/>
      <c r="G24" s="70">
        <v>18</v>
      </c>
      <c r="H24" s="131" t="s">
        <v>91</v>
      </c>
      <c r="I24" s="34">
        <v>0</v>
      </c>
    </row>
    <row r="25" spans="2:9" ht="13.5" thickTop="1"/>
    <row r="27" spans="2:9" ht="59.25">
      <c r="C27" s="128"/>
    </row>
  </sheetData>
  <sortState ref="H7:I24">
    <sortCondition descending="1" ref="I7:I24"/>
  </sortState>
  <mergeCells count="6">
    <mergeCell ref="B2:I2"/>
    <mergeCell ref="B4:B5"/>
    <mergeCell ref="C4:C5"/>
    <mergeCell ref="D4:D5"/>
    <mergeCell ref="G4:G5"/>
    <mergeCell ref="H4:H5"/>
  </mergeCells>
  <pageMargins left="0" right="0" top="0" bottom="0" header="0" footer="0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Y45"/>
  <sheetViews>
    <sheetView zoomScale="70" zoomScaleNormal="70" workbookViewId="0">
      <selection activeCell="C21" sqref="C21"/>
    </sheetView>
  </sheetViews>
  <sheetFormatPr baseColWidth="10" defaultRowHeight="12.75"/>
  <cols>
    <col min="1" max="1" width="1.85546875" style="74" customWidth="1"/>
    <col min="2" max="2" width="7.5703125" style="74" customWidth="1"/>
    <col min="3" max="3" width="29.42578125" style="74" bestFit="1" customWidth="1"/>
    <col min="4" max="4" width="7.7109375" style="74" customWidth="1"/>
    <col min="5" max="5" width="10.28515625" style="74" bestFit="1" customWidth="1"/>
    <col min="6" max="6" width="7.7109375" style="74" customWidth="1"/>
    <col min="7" max="7" width="8.7109375" style="74" bestFit="1" customWidth="1"/>
    <col min="8" max="8" width="6.7109375" style="74" bestFit="1" customWidth="1"/>
    <col min="9" max="9" width="1.85546875" style="74" customWidth="1"/>
    <col min="10" max="10" width="8.140625" style="74" bestFit="1" customWidth="1"/>
    <col min="11" max="11" width="29.42578125" style="74" bestFit="1" customWidth="1"/>
    <col min="12" max="12" width="6.140625" style="74" bestFit="1" customWidth="1"/>
    <col min="13" max="13" width="8.7109375" style="74" bestFit="1" customWidth="1"/>
    <col min="14" max="14" width="6.7109375" style="74" bestFit="1" customWidth="1"/>
    <col min="15" max="15" width="6.28515625" style="74" bestFit="1" customWidth="1"/>
    <col min="16" max="16" width="8.7109375" style="74" bestFit="1" customWidth="1"/>
    <col min="17" max="17" width="6.7109375" style="74" bestFit="1" customWidth="1"/>
    <col min="18" max="18" width="2.28515625" style="74" customWidth="1"/>
    <col min="19" max="19" width="4.28515625" style="74" customWidth="1"/>
    <col min="20" max="20" width="7.7109375" style="74" customWidth="1"/>
    <col min="21" max="21" width="5.140625" style="74" customWidth="1"/>
    <col min="22" max="22" width="7.28515625" style="74" customWidth="1"/>
    <col min="23" max="23" width="8" style="74" customWidth="1"/>
    <col min="24" max="24" width="4" style="74" bestFit="1" customWidth="1"/>
    <col min="25" max="25" width="3.7109375" style="74" bestFit="1" customWidth="1"/>
    <col min="26" max="16384" width="11.42578125" style="74"/>
  </cols>
  <sheetData>
    <row r="1" spans="2:25" ht="6.75" customHeight="1"/>
    <row r="2" spans="2:25" ht="57.75" customHeight="1">
      <c r="B2" s="268" t="s">
        <v>143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3" spans="2:25" ht="7.5" customHeight="1" thickBot="1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45" t="s">
        <v>112</v>
      </c>
    </row>
    <row r="4" spans="2:25" ht="15.75" customHeight="1">
      <c r="B4" s="218" t="s">
        <v>103</v>
      </c>
      <c r="C4" s="180" t="s">
        <v>30</v>
      </c>
      <c r="D4" s="220" t="s">
        <v>104</v>
      </c>
      <c r="E4" s="220" t="s">
        <v>105</v>
      </c>
      <c r="F4" s="221" t="s">
        <v>101</v>
      </c>
      <c r="G4" s="222"/>
      <c r="H4" s="223"/>
      <c r="I4" s="14"/>
      <c r="J4" s="224" t="s">
        <v>103</v>
      </c>
      <c r="K4" s="180" t="s">
        <v>30</v>
      </c>
      <c r="L4" s="182" t="s">
        <v>102</v>
      </c>
      <c r="M4" s="183"/>
      <c r="N4" s="184"/>
      <c r="O4" s="185" t="s">
        <v>31</v>
      </c>
      <c r="P4" s="186"/>
      <c r="Q4" s="187"/>
      <c r="R4" s="269" t="s">
        <v>116</v>
      </c>
      <c r="S4" s="270"/>
      <c r="T4" s="190" t="s">
        <v>121</v>
      </c>
      <c r="U4" s="190" t="s">
        <v>122</v>
      </c>
      <c r="V4" s="192" t="s">
        <v>123</v>
      </c>
    </row>
    <row r="5" spans="2:25" ht="16.5" customHeight="1" thickBot="1">
      <c r="B5" s="219"/>
      <c r="C5" s="181"/>
      <c r="D5" s="181"/>
      <c r="E5" s="181"/>
      <c r="F5" s="22" t="s">
        <v>32</v>
      </c>
      <c r="G5" s="23" t="s">
        <v>33</v>
      </c>
      <c r="H5" s="24" t="s">
        <v>34</v>
      </c>
      <c r="I5" s="14"/>
      <c r="J5" s="225"/>
      <c r="K5" s="181"/>
      <c r="L5" s="25" t="s">
        <v>32</v>
      </c>
      <c r="M5" s="26" t="s">
        <v>33</v>
      </c>
      <c r="N5" s="27" t="s">
        <v>34</v>
      </c>
      <c r="O5" s="28" t="s">
        <v>32</v>
      </c>
      <c r="P5" s="29" t="s">
        <v>33</v>
      </c>
      <c r="Q5" s="30" t="s">
        <v>34</v>
      </c>
      <c r="R5" s="271"/>
      <c r="S5" s="272"/>
      <c r="T5" s="191"/>
      <c r="U5" s="191"/>
      <c r="V5" s="193"/>
    </row>
    <row r="6" spans="2:25" ht="7.5" customHeight="1" thickBot="1">
      <c r="C6" s="13"/>
      <c r="D6" s="15"/>
      <c r="E6" s="35"/>
      <c r="F6" s="16"/>
      <c r="G6" s="17"/>
      <c r="H6" s="13"/>
      <c r="I6" s="13"/>
      <c r="J6" s="13"/>
      <c r="K6" s="18"/>
      <c r="L6" s="19"/>
      <c r="M6" s="20"/>
      <c r="N6" s="21"/>
      <c r="O6" s="19"/>
      <c r="P6" s="20"/>
      <c r="Q6" s="21"/>
      <c r="R6" s="13"/>
      <c r="S6" s="13"/>
    </row>
    <row r="7" spans="2:25" ht="19.5" customHeight="1" thickTop="1" thickBot="1">
      <c r="B7" s="285">
        <v>1</v>
      </c>
      <c r="C7" s="137" t="s">
        <v>114</v>
      </c>
      <c r="D7" s="288">
        <v>42.56666666666667</v>
      </c>
      <c r="E7" s="288"/>
      <c r="F7" s="282">
        <v>37</v>
      </c>
      <c r="G7" s="306">
        <v>40</v>
      </c>
      <c r="H7" s="279">
        <f>F7+G7</f>
        <v>77</v>
      </c>
      <c r="J7" s="285">
        <v>1</v>
      </c>
      <c r="K7" s="137" t="s">
        <v>65</v>
      </c>
      <c r="L7" s="282">
        <v>18</v>
      </c>
      <c r="M7" s="306">
        <v>14</v>
      </c>
      <c r="N7" s="312">
        <f>L7+M7</f>
        <v>32</v>
      </c>
      <c r="O7" s="313">
        <v>37</v>
      </c>
      <c r="P7" s="282">
        <v>39</v>
      </c>
      <c r="Q7" s="297">
        <f>O7+P7</f>
        <v>76</v>
      </c>
      <c r="R7" s="303" t="s">
        <v>115</v>
      </c>
      <c r="S7" s="300">
        <f>Q7-72</f>
        <v>4</v>
      </c>
      <c r="T7" s="294">
        <v>2</v>
      </c>
      <c r="U7" s="294">
        <v>10</v>
      </c>
      <c r="V7" s="291">
        <v>6</v>
      </c>
      <c r="X7" s="316">
        <f>T16*3+U16*2+V16*1</f>
        <v>28</v>
      </c>
      <c r="Y7" s="9" t="str">
        <f>IF(N16=X7,"OK","KO")</f>
        <v>OK</v>
      </c>
    </row>
    <row r="8" spans="2:25" ht="19.5" customHeight="1" thickTop="1" thickBot="1">
      <c r="B8" s="286"/>
      <c r="C8" s="138" t="s">
        <v>97</v>
      </c>
      <c r="D8" s="289"/>
      <c r="E8" s="289"/>
      <c r="F8" s="283"/>
      <c r="G8" s="307"/>
      <c r="H8" s="280"/>
      <c r="J8" s="286"/>
      <c r="K8" s="138" t="s">
        <v>81</v>
      </c>
      <c r="L8" s="283"/>
      <c r="M8" s="307"/>
      <c r="N8" s="310"/>
      <c r="O8" s="314"/>
      <c r="P8" s="283"/>
      <c r="Q8" s="298"/>
      <c r="R8" s="304"/>
      <c r="S8" s="301"/>
      <c r="T8" s="295"/>
      <c r="U8" s="295"/>
      <c r="V8" s="292"/>
      <c r="X8" s="317"/>
      <c r="Y8" s="9" t="str">
        <f>IF(N17=X8,"OK","KO")</f>
        <v>OK</v>
      </c>
    </row>
    <row r="9" spans="2:25" ht="20.25" customHeight="1" thickTop="1" thickBot="1">
      <c r="B9" s="287"/>
      <c r="C9" s="139" t="s">
        <v>93</v>
      </c>
      <c r="D9" s="290"/>
      <c r="E9" s="290"/>
      <c r="F9" s="284"/>
      <c r="G9" s="308"/>
      <c r="H9" s="281"/>
      <c r="J9" s="287"/>
      <c r="K9" s="139" t="s">
        <v>96</v>
      </c>
      <c r="L9" s="284"/>
      <c r="M9" s="308"/>
      <c r="N9" s="310"/>
      <c r="O9" s="315"/>
      <c r="P9" s="284"/>
      <c r="Q9" s="299"/>
      <c r="R9" s="305"/>
      <c r="S9" s="302"/>
      <c r="T9" s="296"/>
      <c r="U9" s="296"/>
      <c r="V9" s="293"/>
      <c r="X9" s="318"/>
      <c r="Y9" s="9" t="str">
        <f>IF(N18=X9,"OK","KO")</f>
        <v>OK</v>
      </c>
    </row>
    <row r="10" spans="2:25" ht="20.25" customHeight="1" thickTop="1" thickBot="1">
      <c r="B10" s="285">
        <v>2</v>
      </c>
      <c r="C10" s="137" t="s">
        <v>64</v>
      </c>
      <c r="D10" s="288">
        <v>40.966666666666669</v>
      </c>
      <c r="E10" s="288"/>
      <c r="F10" s="282">
        <v>35</v>
      </c>
      <c r="G10" s="306">
        <v>35</v>
      </c>
      <c r="H10" s="279">
        <f>F10+G10</f>
        <v>70</v>
      </c>
      <c r="J10" s="285">
        <v>2</v>
      </c>
      <c r="K10" s="137" t="s">
        <v>114</v>
      </c>
      <c r="L10" s="282">
        <v>14</v>
      </c>
      <c r="M10" s="306">
        <v>16</v>
      </c>
      <c r="N10" s="309">
        <f>L10+M10</f>
        <v>30</v>
      </c>
      <c r="O10" s="313">
        <v>41</v>
      </c>
      <c r="P10" s="282">
        <v>37</v>
      </c>
      <c r="Q10" s="297">
        <f>O10+P10</f>
        <v>78</v>
      </c>
      <c r="R10" s="303" t="s">
        <v>115</v>
      </c>
      <c r="S10" s="300">
        <f>Q10-72</f>
        <v>6</v>
      </c>
      <c r="T10" s="294">
        <v>1</v>
      </c>
      <c r="U10" s="294">
        <v>10</v>
      </c>
      <c r="V10" s="291">
        <v>7</v>
      </c>
      <c r="X10" s="316">
        <f>T13*3+U13*2+V13*1</f>
        <v>30</v>
      </c>
      <c r="Y10" s="9" t="str">
        <f>IF(N13=X10,"OK","KO")</f>
        <v>OK</v>
      </c>
    </row>
    <row r="11" spans="2:25" ht="19.5" customHeight="1" thickTop="1" thickBot="1">
      <c r="B11" s="286"/>
      <c r="C11" s="138" t="s">
        <v>71</v>
      </c>
      <c r="D11" s="289"/>
      <c r="E11" s="289"/>
      <c r="F11" s="283"/>
      <c r="G11" s="307"/>
      <c r="H11" s="280"/>
      <c r="J11" s="286"/>
      <c r="K11" s="138" t="s">
        <v>97</v>
      </c>
      <c r="L11" s="283"/>
      <c r="M11" s="307"/>
      <c r="N11" s="310"/>
      <c r="O11" s="314"/>
      <c r="P11" s="283"/>
      <c r="Q11" s="298"/>
      <c r="R11" s="304"/>
      <c r="S11" s="301"/>
      <c r="T11" s="295"/>
      <c r="U11" s="295"/>
      <c r="V11" s="292"/>
      <c r="X11" s="317"/>
      <c r="Y11" s="9" t="str">
        <f>IF(N14=X11,"OK","KO")</f>
        <v>OK</v>
      </c>
    </row>
    <row r="12" spans="2:25" ht="20.25" customHeight="1" thickTop="1" thickBot="1">
      <c r="B12" s="287"/>
      <c r="C12" s="139" t="s">
        <v>94</v>
      </c>
      <c r="D12" s="290"/>
      <c r="E12" s="290"/>
      <c r="F12" s="284"/>
      <c r="G12" s="308"/>
      <c r="H12" s="281"/>
      <c r="J12" s="287"/>
      <c r="K12" s="139" t="s">
        <v>93</v>
      </c>
      <c r="L12" s="284"/>
      <c r="M12" s="308"/>
      <c r="N12" s="310"/>
      <c r="O12" s="315"/>
      <c r="P12" s="284"/>
      <c r="Q12" s="299"/>
      <c r="R12" s="305"/>
      <c r="S12" s="302"/>
      <c r="T12" s="296"/>
      <c r="U12" s="296"/>
      <c r="V12" s="293"/>
      <c r="X12" s="318"/>
      <c r="Y12" s="9" t="str">
        <f>IF(N15=X12,"OK","KO")</f>
        <v>OK</v>
      </c>
    </row>
    <row r="13" spans="2:25" ht="20.25" customHeight="1" thickTop="1" thickBot="1">
      <c r="B13" s="285">
        <v>3</v>
      </c>
      <c r="C13" s="137" t="s">
        <v>65</v>
      </c>
      <c r="D13" s="288">
        <v>32.9</v>
      </c>
      <c r="E13" s="288"/>
      <c r="F13" s="282">
        <v>36</v>
      </c>
      <c r="G13" s="306">
        <v>32</v>
      </c>
      <c r="H13" s="279">
        <f>F13+G13</f>
        <v>68</v>
      </c>
      <c r="J13" s="285">
        <v>3</v>
      </c>
      <c r="K13" s="137" t="s">
        <v>72</v>
      </c>
      <c r="L13" s="282">
        <v>17</v>
      </c>
      <c r="M13" s="306">
        <v>13</v>
      </c>
      <c r="N13" s="309">
        <f>L13+M13</f>
        <v>30</v>
      </c>
      <c r="O13" s="313">
        <v>38</v>
      </c>
      <c r="P13" s="282">
        <v>41</v>
      </c>
      <c r="Q13" s="297">
        <f>O13+P13</f>
        <v>79</v>
      </c>
      <c r="R13" s="303" t="s">
        <v>115</v>
      </c>
      <c r="S13" s="300">
        <f>Q13-72</f>
        <v>7</v>
      </c>
      <c r="T13" s="294">
        <v>1</v>
      </c>
      <c r="U13" s="294">
        <v>11</v>
      </c>
      <c r="V13" s="291">
        <v>5</v>
      </c>
      <c r="X13" s="316">
        <f>T10*3+U10*2+V10*1</f>
        <v>30</v>
      </c>
      <c r="Y13" s="9" t="str">
        <f>IF(N10=X13,"OK","KO")</f>
        <v>OK</v>
      </c>
    </row>
    <row r="14" spans="2:25" ht="19.5" customHeight="1" thickTop="1" thickBot="1">
      <c r="B14" s="286"/>
      <c r="C14" s="138" t="s">
        <v>81</v>
      </c>
      <c r="D14" s="289"/>
      <c r="E14" s="289"/>
      <c r="F14" s="283"/>
      <c r="G14" s="307"/>
      <c r="H14" s="280"/>
      <c r="J14" s="286"/>
      <c r="K14" s="138" t="s">
        <v>75</v>
      </c>
      <c r="L14" s="283"/>
      <c r="M14" s="307"/>
      <c r="N14" s="310"/>
      <c r="O14" s="314"/>
      <c r="P14" s="283"/>
      <c r="Q14" s="298"/>
      <c r="R14" s="304"/>
      <c r="S14" s="301"/>
      <c r="T14" s="295"/>
      <c r="U14" s="295"/>
      <c r="V14" s="292"/>
      <c r="X14" s="317"/>
      <c r="Y14" s="9" t="str">
        <f>IF(N11=X14,"OK","KO")</f>
        <v>OK</v>
      </c>
    </row>
    <row r="15" spans="2:25" ht="20.25" customHeight="1" thickTop="1" thickBot="1">
      <c r="B15" s="287"/>
      <c r="C15" s="139" t="s">
        <v>96</v>
      </c>
      <c r="D15" s="290"/>
      <c r="E15" s="290"/>
      <c r="F15" s="284"/>
      <c r="G15" s="308"/>
      <c r="H15" s="281"/>
      <c r="J15" s="287"/>
      <c r="K15" s="139" t="s">
        <v>90</v>
      </c>
      <c r="L15" s="284"/>
      <c r="M15" s="308"/>
      <c r="N15" s="310"/>
      <c r="O15" s="315"/>
      <c r="P15" s="284"/>
      <c r="Q15" s="299"/>
      <c r="R15" s="305"/>
      <c r="S15" s="302"/>
      <c r="T15" s="296"/>
      <c r="U15" s="296"/>
      <c r="V15" s="293"/>
      <c r="X15" s="318"/>
      <c r="Y15" s="9" t="str">
        <f>IF(N12=X15,"OK","KO")</f>
        <v>OK</v>
      </c>
    </row>
    <row r="16" spans="2:25" ht="20.25" customHeight="1" thickTop="1" thickBot="1">
      <c r="B16" s="285">
        <v>4</v>
      </c>
      <c r="C16" s="137" t="s">
        <v>76</v>
      </c>
      <c r="D16" s="288">
        <v>35.366666666666667</v>
      </c>
      <c r="E16" s="288"/>
      <c r="F16" s="282">
        <v>34</v>
      </c>
      <c r="G16" s="306">
        <v>31</v>
      </c>
      <c r="H16" s="279">
        <f>F16+G16</f>
        <v>65</v>
      </c>
      <c r="J16" s="285">
        <v>4</v>
      </c>
      <c r="K16" s="137" t="s">
        <v>80</v>
      </c>
      <c r="L16" s="282">
        <v>14</v>
      </c>
      <c r="M16" s="306">
        <v>14</v>
      </c>
      <c r="N16" s="309">
        <f>L16+M16</f>
        <v>28</v>
      </c>
      <c r="O16" s="313">
        <v>41</v>
      </c>
      <c r="P16" s="282">
        <v>39</v>
      </c>
      <c r="Q16" s="297">
        <f>O16+P16</f>
        <v>80</v>
      </c>
      <c r="R16" s="303" t="s">
        <v>115</v>
      </c>
      <c r="S16" s="300">
        <f>Q16-72</f>
        <v>8</v>
      </c>
      <c r="T16" s="294">
        <v>0</v>
      </c>
      <c r="U16" s="294">
        <v>11</v>
      </c>
      <c r="V16" s="291">
        <v>6</v>
      </c>
      <c r="X16" s="316">
        <f>T22*3+U22*2+V22*1</f>
        <v>25</v>
      </c>
      <c r="Y16" s="9" t="str">
        <f>IF(N22=X16,"OK","KO")</f>
        <v>OK</v>
      </c>
    </row>
    <row r="17" spans="2:25" ht="19.5" customHeight="1" thickTop="1" thickBot="1">
      <c r="B17" s="286"/>
      <c r="C17" s="138" t="s">
        <v>66</v>
      </c>
      <c r="D17" s="289"/>
      <c r="E17" s="289"/>
      <c r="F17" s="283"/>
      <c r="G17" s="307"/>
      <c r="H17" s="280"/>
      <c r="J17" s="286"/>
      <c r="K17" s="138" t="s">
        <v>89</v>
      </c>
      <c r="L17" s="283"/>
      <c r="M17" s="307"/>
      <c r="N17" s="310"/>
      <c r="O17" s="314"/>
      <c r="P17" s="283"/>
      <c r="Q17" s="298"/>
      <c r="R17" s="304"/>
      <c r="S17" s="301"/>
      <c r="T17" s="295"/>
      <c r="U17" s="295"/>
      <c r="V17" s="292"/>
      <c r="X17" s="317"/>
      <c r="Y17" s="9" t="str">
        <f>IF(N23=X17,"OK","KO")</f>
        <v>OK</v>
      </c>
    </row>
    <row r="18" spans="2:25" ht="20.25" customHeight="1" thickTop="1" thickBot="1">
      <c r="B18" s="287"/>
      <c r="C18" s="139" t="s">
        <v>91</v>
      </c>
      <c r="D18" s="290"/>
      <c r="E18" s="290"/>
      <c r="F18" s="284"/>
      <c r="G18" s="308"/>
      <c r="H18" s="281"/>
      <c r="J18" s="287"/>
      <c r="K18" s="139" t="s">
        <v>92</v>
      </c>
      <c r="L18" s="284"/>
      <c r="M18" s="308"/>
      <c r="N18" s="310"/>
      <c r="O18" s="315"/>
      <c r="P18" s="284"/>
      <c r="Q18" s="299"/>
      <c r="R18" s="305"/>
      <c r="S18" s="302"/>
      <c r="T18" s="296"/>
      <c r="U18" s="296"/>
      <c r="V18" s="293"/>
      <c r="X18" s="318"/>
      <c r="Y18" s="9" t="str">
        <f>IF(N24=X18,"OK","KO")</f>
        <v>OK</v>
      </c>
    </row>
    <row r="19" spans="2:25" ht="20.25" customHeight="1" thickTop="1" thickBot="1">
      <c r="B19" s="285">
        <v>5</v>
      </c>
      <c r="C19" s="137" t="s">
        <v>80</v>
      </c>
      <c r="D19" s="288">
        <v>32.800000000000004</v>
      </c>
      <c r="E19" s="288"/>
      <c r="F19" s="282">
        <v>32</v>
      </c>
      <c r="G19" s="306">
        <v>32</v>
      </c>
      <c r="H19" s="279">
        <f>F19+G19</f>
        <v>64</v>
      </c>
      <c r="J19" s="285">
        <v>5</v>
      </c>
      <c r="K19" s="137" t="s">
        <v>76</v>
      </c>
      <c r="L19" s="282">
        <v>15</v>
      </c>
      <c r="M19" s="306">
        <v>11</v>
      </c>
      <c r="N19" s="309">
        <f>L19+M19</f>
        <v>26</v>
      </c>
      <c r="O19" s="313">
        <v>40</v>
      </c>
      <c r="P19" s="282">
        <v>42</v>
      </c>
      <c r="Q19" s="297">
        <f>O19+P19</f>
        <v>82</v>
      </c>
      <c r="R19" s="303" t="s">
        <v>115</v>
      </c>
      <c r="S19" s="300">
        <f>Q19-72</f>
        <v>10</v>
      </c>
      <c r="T19" s="294">
        <v>0</v>
      </c>
      <c r="U19" s="294">
        <v>8</v>
      </c>
      <c r="V19" s="291">
        <v>10</v>
      </c>
      <c r="X19" s="316">
        <f>T7*3+U7*2+V7*1</f>
        <v>32</v>
      </c>
      <c r="Y19" s="9" t="str">
        <f>IF(N7=X19,"OK","KO")</f>
        <v>OK</v>
      </c>
    </row>
    <row r="20" spans="2:25" ht="19.5" customHeight="1" thickTop="1" thickBot="1">
      <c r="B20" s="286"/>
      <c r="C20" s="138" t="s">
        <v>89</v>
      </c>
      <c r="D20" s="289"/>
      <c r="E20" s="289"/>
      <c r="F20" s="283"/>
      <c r="G20" s="307"/>
      <c r="H20" s="280"/>
      <c r="J20" s="286"/>
      <c r="K20" s="138" t="s">
        <v>66</v>
      </c>
      <c r="L20" s="283"/>
      <c r="M20" s="307"/>
      <c r="N20" s="310"/>
      <c r="O20" s="314"/>
      <c r="P20" s="283"/>
      <c r="Q20" s="298"/>
      <c r="R20" s="304"/>
      <c r="S20" s="301"/>
      <c r="T20" s="295"/>
      <c r="U20" s="295"/>
      <c r="V20" s="292"/>
      <c r="X20" s="317"/>
      <c r="Y20" s="9" t="str">
        <f>IF(N8=X20,"OK","KO")</f>
        <v>OK</v>
      </c>
    </row>
    <row r="21" spans="2:25" ht="20.25" customHeight="1" thickTop="1" thickBot="1">
      <c r="B21" s="287"/>
      <c r="C21" s="139" t="s">
        <v>92</v>
      </c>
      <c r="D21" s="290"/>
      <c r="E21" s="290"/>
      <c r="F21" s="284"/>
      <c r="G21" s="308"/>
      <c r="H21" s="281"/>
      <c r="J21" s="287"/>
      <c r="K21" s="139" t="s">
        <v>91</v>
      </c>
      <c r="L21" s="284"/>
      <c r="M21" s="308"/>
      <c r="N21" s="310"/>
      <c r="O21" s="315"/>
      <c r="P21" s="284"/>
      <c r="Q21" s="299"/>
      <c r="R21" s="305"/>
      <c r="S21" s="302"/>
      <c r="T21" s="296"/>
      <c r="U21" s="296"/>
      <c r="V21" s="293"/>
      <c r="X21" s="318"/>
      <c r="Y21" s="9" t="str">
        <f>IF(N9=X21,"OK","KO")</f>
        <v>OK</v>
      </c>
    </row>
    <row r="22" spans="2:25" ht="20.25" customHeight="1" thickTop="1" thickBot="1">
      <c r="B22" s="285">
        <v>6</v>
      </c>
      <c r="C22" s="137" t="s">
        <v>72</v>
      </c>
      <c r="D22" s="288">
        <v>30</v>
      </c>
      <c r="E22" s="288"/>
      <c r="F22" s="282">
        <v>33</v>
      </c>
      <c r="G22" s="306">
        <v>29</v>
      </c>
      <c r="H22" s="279">
        <f>F22+G22</f>
        <v>62</v>
      </c>
      <c r="J22" s="285">
        <v>6</v>
      </c>
      <c r="K22" s="137" t="s">
        <v>64</v>
      </c>
      <c r="L22" s="282">
        <v>13</v>
      </c>
      <c r="M22" s="306">
        <v>12</v>
      </c>
      <c r="N22" s="309">
        <f>L22+M22</f>
        <v>25</v>
      </c>
      <c r="O22" s="313">
        <v>42</v>
      </c>
      <c r="P22" s="282">
        <v>41</v>
      </c>
      <c r="Q22" s="297">
        <f>O22+P22</f>
        <v>83</v>
      </c>
      <c r="R22" s="303" t="s">
        <v>115</v>
      </c>
      <c r="S22" s="300">
        <f>Q22-72</f>
        <v>11</v>
      </c>
      <c r="T22" s="294">
        <v>2</v>
      </c>
      <c r="U22" s="294">
        <v>6</v>
      </c>
      <c r="V22" s="291">
        <v>7</v>
      </c>
      <c r="X22" s="316">
        <f>T19*3+U19*2+V19*1</f>
        <v>26</v>
      </c>
      <c r="Y22" s="9" t="str">
        <f>IF(N19=X22,"OK","KO")</f>
        <v>OK</v>
      </c>
    </row>
    <row r="23" spans="2:25" ht="19.5" customHeight="1" thickTop="1" thickBot="1">
      <c r="B23" s="286"/>
      <c r="C23" s="138" t="s">
        <v>75</v>
      </c>
      <c r="D23" s="289"/>
      <c r="E23" s="289"/>
      <c r="F23" s="283"/>
      <c r="G23" s="307"/>
      <c r="H23" s="280"/>
      <c r="J23" s="286"/>
      <c r="K23" s="138" t="s">
        <v>71</v>
      </c>
      <c r="L23" s="283"/>
      <c r="M23" s="307"/>
      <c r="N23" s="310"/>
      <c r="O23" s="314"/>
      <c r="P23" s="283"/>
      <c r="Q23" s="298"/>
      <c r="R23" s="304"/>
      <c r="S23" s="301"/>
      <c r="T23" s="295"/>
      <c r="U23" s="295"/>
      <c r="V23" s="292"/>
      <c r="X23" s="317"/>
      <c r="Y23" s="9"/>
    </row>
    <row r="24" spans="2:25" ht="20.25" customHeight="1" thickTop="1" thickBot="1">
      <c r="B24" s="287"/>
      <c r="C24" s="139" t="s">
        <v>90</v>
      </c>
      <c r="D24" s="290"/>
      <c r="E24" s="290"/>
      <c r="F24" s="284"/>
      <c r="G24" s="308"/>
      <c r="H24" s="281"/>
      <c r="J24" s="287"/>
      <c r="K24" s="139" t="s">
        <v>94</v>
      </c>
      <c r="L24" s="284"/>
      <c r="M24" s="308"/>
      <c r="N24" s="311"/>
      <c r="O24" s="315"/>
      <c r="P24" s="284"/>
      <c r="Q24" s="299"/>
      <c r="R24" s="305"/>
      <c r="S24" s="302"/>
      <c r="T24" s="296"/>
      <c r="U24" s="296"/>
      <c r="V24" s="293"/>
      <c r="X24" s="318"/>
      <c r="Y24" s="9" t="str">
        <f>IF(N21=X24,"OK","KO")</f>
        <v>OK</v>
      </c>
    </row>
    <row r="25" spans="2:25" ht="15.75" thickTop="1">
      <c r="T25" s="67">
        <f>SUM(T7:T24)</f>
        <v>6</v>
      </c>
      <c r="U25" s="67">
        <f t="shared" ref="U25:V25" si="0">SUM(U7:U24)</f>
        <v>56</v>
      </c>
      <c r="V25" s="67">
        <f t="shared" si="0"/>
        <v>41</v>
      </c>
    </row>
    <row r="27" spans="2:25" ht="18">
      <c r="I27" s="136"/>
      <c r="J27" s="16"/>
    </row>
    <row r="28" spans="2:25" ht="18">
      <c r="I28" s="136"/>
      <c r="J28" s="16"/>
    </row>
    <row r="29" spans="2:25" ht="18">
      <c r="I29" s="136"/>
      <c r="J29" s="16"/>
    </row>
    <row r="30" spans="2:25" ht="18">
      <c r="I30" s="136"/>
      <c r="J30" s="16"/>
    </row>
    <row r="31" spans="2:25" ht="18">
      <c r="I31" s="136"/>
      <c r="J31" s="16"/>
    </row>
    <row r="32" spans="2:25" ht="18">
      <c r="I32" s="136"/>
      <c r="J32" s="16"/>
    </row>
    <row r="33" spans="9:11" ht="18">
      <c r="I33" s="136"/>
      <c r="J33" s="16"/>
    </row>
    <row r="34" spans="9:11" ht="18">
      <c r="I34" s="136"/>
      <c r="J34" s="16"/>
    </row>
    <row r="35" spans="9:11" ht="18">
      <c r="I35" s="136"/>
      <c r="J35" s="16"/>
    </row>
    <row r="36" spans="9:11" ht="18">
      <c r="I36" s="136"/>
      <c r="J36" s="16"/>
    </row>
    <row r="37" spans="9:11" ht="18">
      <c r="I37" s="136"/>
      <c r="J37" s="16"/>
    </row>
    <row r="38" spans="9:11" ht="18">
      <c r="I38" s="136"/>
      <c r="J38" s="16"/>
    </row>
    <row r="39" spans="9:11" ht="18">
      <c r="I39" s="136"/>
      <c r="J39" s="16"/>
    </row>
    <row r="40" spans="9:11" ht="18">
      <c r="I40" s="136"/>
      <c r="J40" s="16"/>
    </row>
    <row r="41" spans="9:11" ht="18">
      <c r="I41" s="136"/>
      <c r="J41" s="16"/>
    </row>
    <row r="42" spans="9:11" ht="18">
      <c r="I42" s="136"/>
      <c r="J42" s="16"/>
    </row>
    <row r="43" spans="9:11" ht="18">
      <c r="I43" s="136"/>
      <c r="J43" s="16"/>
    </row>
    <row r="44" spans="9:11" ht="18">
      <c r="I44" s="136"/>
      <c r="J44" s="16"/>
    </row>
    <row r="45" spans="9:11" ht="15">
      <c r="I45" s="16"/>
      <c r="J45" s="16"/>
      <c r="K45" s="129"/>
    </row>
  </sheetData>
  <mergeCells count="128">
    <mergeCell ref="X19:X21"/>
    <mergeCell ref="X22:X24"/>
    <mergeCell ref="B2:V2"/>
    <mergeCell ref="B4:B5"/>
    <mergeCell ref="C4:C5"/>
    <mergeCell ref="D4:D5"/>
    <mergeCell ref="E4:E5"/>
    <mergeCell ref="F4:H4"/>
    <mergeCell ref="J4:J5"/>
    <mergeCell ref="K4:K5"/>
    <mergeCell ref="L4:N4"/>
    <mergeCell ref="O4:Q4"/>
    <mergeCell ref="R4:S5"/>
    <mergeCell ref="T4:T5"/>
    <mergeCell ref="U4:U5"/>
    <mergeCell ref="V4:V5"/>
    <mergeCell ref="B19:B21"/>
    <mergeCell ref="B22:B24"/>
    <mergeCell ref="L16:L18"/>
    <mergeCell ref="L13:L15"/>
    <mergeCell ref="B7:B9"/>
    <mergeCell ref="B10:B12"/>
    <mergeCell ref="B13:B15"/>
    <mergeCell ref="B16:B18"/>
    <mergeCell ref="X7:X9"/>
    <mergeCell ref="X10:X12"/>
    <mergeCell ref="X13:X15"/>
    <mergeCell ref="X16:X18"/>
    <mergeCell ref="N16:N18"/>
    <mergeCell ref="N13:N15"/>
    <mergeCell ref="N10:N12"/>
    <mergeCell ref="T16:T18"/>
    <mergeCell ref="T13:T15"/>
    <mergeCell ref="T10:T12"/>
    <mergeCell ref="V16:V18"/>
    <mergeCell ref="V13:V15"/>
    <mergeCell ref="V10:V12"/>
    <mergeCell ref="N22:N24"/>
    <mergeCell ref="N7:N9"/>
    <mergeCell ref="N19:N21"/>
    <mergeCell ref="M16:M18"/>
    <mergeCell ref="M13:M15"/>
    <mergeCell ref="M10:M12"/>
    <mergeCell ref="M22:M24"/>
    <mergeCell ref="M7:M9"/>
    <mergeCell ref="P13:P15"/>
    <mergeCell ref="P10:P12"/>
    <mergeCell ref="P22:P24"/>
    <mergeCell ref="P7:P9"/>
    <mergeCell ref="P19:P21"/>
    <mergeCell ref="O13:O15"/>
    <mergeCell ref="O10:O12"/>
    <mergeCell ref="O22:O24"/>
    <mergeCell ref="O7:O9"/>
    <mergeCell ref="O19:O21"/>
    <mergeCell ref="O16:O18"/>
    <mergeCell ref="P16:P18"/>
    <mergeCell ref="M19:M21"/>
    <mergeCell ref="G19:G21"/>
    <mergeCell ref="G22:G24"/>
    <mergeCell ref="G7:G9"/>
    <mergeCell ref="G10:G12"/>
    <mergeCell ref="G13:G15"/>
    <mergeCell ref="G16:G18"/>
    <mergeCell ref="F19:F21"/>
    <mergeCell ref="F22:F24"/>
    <mergeCell ref="F7:F9"/>
    <mergeCell ref="F10:F12"/>
    <mergeCell ref="F13:F15"/>
    <mergeCell ref="F16:F18"/>
    <mergeCell ref="T22:T24"/>
    <mergeCell ref="T7:T9"/>
    <mergeCell ref="T19:T21"/>
    <mergeCell ref="Q16:Q18"/>
    <mergeCell ref="Q13:Q15"/>
    <mergeCell ref="Q10:Q12"/>
    <mergeCell ref="Q22:Q24"/>
    <mergeCell ref="Q7:Q9"/>
    <mergeCell ref="Q19:Q21"/>
    <mergeCell ref="S16:S18"/>
    <mergeCell ref="S13:S15"/>
    <mergeCell ref="S10:S12"/>
    <mergeCell ref="S22:S24"/>
    <mergeCell ref="S7:S9"/>
    <mergeCell ref="S19:S21"/>
    <mergeCell ref="R16:R18"/>
    <mergeCell ref="R13:R15"/>
    <mergeCell ref="R10:R12"/>
    <mergeCell ref="R22:R24"/>
    <mergeCell ref="R7:R9"/>
    <mergeCell ref="R19:R21"/>
    <mergeCell ref="V22:V24"/>
    <mergeCell ref="V7:V9"/>
    <mergeCell ref="V19:V21"/>
    <mergeCell ref="U16:U18"/>
    <mergeCell ref="U13:U15"/>
    <mergeCell ref="U10:U12"/>
    <mergeCell ref="U22:U24"/>
    <mergeCell ref="U7:U9"/>
    <mergeCell ref="U19:U21"/>
    <mergeCell ref="D19:D21"/>
    <mergeCell ref="D22:D24"/>
    <mergeCell ref="D7:D9"/>
    <mergeCell ref="D10:D12"/>
    <mergeCell ref="D13:D15"/>
    <mergeCell ref="D16:D18"/>
    <mergeCell ref="E19:E21"/>
    <mergeCell ref="E22:E24"/>
    <mergeCell ref="E7:E9"/>
    <mergeCell ref="E10:E12"/>
    <mergeCell ref="E13:E15"/>
    <mergeCell ref="E16:E18"/>
    <mergeCell ref="H19:H21"/>
    <mergeCell ref="H22:H24"/>
    <mergeCell ref="H7:H9"/>
    <mergeCell ref="H10:H12"/>
    <mergeCell ref="H13:H15"/>
    <mergeCell ref="H16:H18"/>
    <mergeCell ref="L10:L12"/>
    <mergeCell ref="L22:L24"/>
    <mergeCell ref="L7:L9"/>
    <mergeCell ref="L19:L21"/>
    <mergeCell ref="J22:J24"/>
    <mergeCell ref="J7:J9"/>
    <mergeCell ref="J19:J21"/>
    <mergeCell ref="J16:J18"/>
    <mergeCell ref="J13:J15"/>
    <mergeCell ref="J10:J12"/>
  </mergeCells>
  <conditionalFormatting sqref="Y7:Y24">
    <cfRule type="cellIs" dxfId="13" priority="4" operator="equal">
      <formula>"OK"</formula>
    </cfRule>
  </conditionalFormatting>
  <conditionalFormatting sqref="Y7:Y24">
    <cfRule type="expression" dxfId="12" priority="3">
      <formula>#REF!=#REF!</formula>
    </cfRule>
  </conditionalFormatting>
  <conditionalFormatting sqref="Y7:Y24">
    <cfRule type="cellIs" dxfId="11" priority="1" operator="equal">
      <formula>"KO"</formula>
    </cfRule>
    <cfRule type="iconSet" priority="2">
      <iconSet iconSet="3Symbols2">
        <cfvo type="percent" val="0"/>
        <cfvo type="percent" val="33"/>
        <cfvo type="percent" val="67"/>
      </iconSet>
    </cfRule>
  </conditionalFormatting>
  <pageMargins left="0" right="0" top="0" bottom="0" header="0" footer="0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V26"/>
  <sheetViews>
    <sheetView zoomScale="70" zoomScaleNormal="70" workbookViewId="0">
      <selection activeCell="Y4" sqref="Y4:Z4"/>
    </sheetView>
  </sheetViews>
  <sheetFormatPr baseColWidth="10" defaultRowHeight="12.75"/>
  <cols>
    <col min="1" max="1" width="1.85546875" style="74" customWidth="1"/>
    <col min="2" max="2" width="7.5703125" style="74" customWidth="1"/>
    <col min="3" max="3" width="29.42578125" style="74" bestFit="1" customWidth="1"/>
    <col min="4" max="4" width="7.7109375" style="74" customWidth="1"/>
    <col min="5" max="5" width="10.28515625" style="74" bestFit="1" customWidth="1"/>
    <col min="6" max="6" width="7.7109375" style="74" customWidth="1"/>
    <col min="7" max="7" width="8.7109375" style="74" bestFit="1" customWidth="1"/>
    <col min="8" max="8" width="6.7109375" style="74" bestFit="1" customWidth="1"/>
    <col min="9" max="9" width="1.85546875" style="74" customWidth="1"/>
    <col min="10" max="10" width="8.140625" style="74" bestFit="1" customWidth="1"/>
    <col min="11" max="11" width="29.42578125" style="74" bestFit="1" customWidth="1"/>
    <col min="12" max="12" width="6.140625" style="74" bestFit="1" customWidth="1"/>
    <col min="13" max="13" width="8.7109375" style="74" bestFit="1" customWidth="1"/>
    <col min="14" max="14" width="6.7109375" style="74" bestFit="1" customWidth="1"/>
    <col min="15" max="15" width="6.28515625" style="74" bestFit="1" customWidth="1"/>
    <col min="16" max="16" width="8.7109375" style="74" bestFit="1" customWidth="1"/>
    <col min="17" max="17" width="6.7109375" style="74" bestFit="1" customWidth="1"/>
    <col min="18" max="18" width="2.28515625" style="74" customWidth="1"/>
    <col min="19" max="19" width="4.28515625" style="74" customWidth="1"/>
    <col min="20" max="20" width="7.7109375" style="74" customWidth="1"/>
    <col min="21" max="21" width="5.140625" style="74" customWidth="1"/>
    <col min="22" max="22" width="7.28515625" style="74" customWidth="1"/>
    <col min="23" max="23" width="2.85546875" style="74" customWidth="1"/>
    <col min="24" max="24" width="4" style="74" bestFit="1" customWidth="1"/>
    <col min="25" max="16384" width="11.42578125" style="74"/>
  </cols>
  <sheetData>
    <row r="1" spans="2:22" ht="6.75" customHeight="1"/>
    <row r="2" spans="2:22" ht="57.75" customHeight="1">
      <c r="B2" s="319" t="s">
        <v>144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</row>
    <row r="3" spans="2:22" ht="7.5" customHeight="1" thickBot="1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45" t="s">
        <v>112</v>
      </c>
    </row>
    <row r="4" spans="2:22" ht="15.75" customHeight="1">
      <c r="B4" s="218" t="s">
        <v>103</v>
      </c>
      <c r="C4" s="180" t="s">
        <v>30</v>
      </c>
      <c r="D4" s="220" t="s">
        <v>104</v>
      </c>
      <c r="E4" s="220" t="s">
        <v>146</v>
      </c>
      <c r="F4" s="221" t="s">
        <v>101</v>
      </c>
      <c r="G4" s="222"/>
      <c r="H4" s="223"/>
      <c r="I4" s="14"/>
      <c r="J4" s="224" t="s">
        <v>103</v>
      </c>
      <c r="K4" s="180" t="s">
        <v>30</v>
      </c>
      <c r="L4" s="182" t="s">
        <v>102</v>
      </c>
      <c r="M4" s="183"/>
      <c r="N4" s="184"/>
      <c r="O4" s="185" t="s">
        <v>31</v>
      </c>
      <c r="P4" s="186"/>
      <c r="Q4" s="187"/>
      <c r="R4" s="269" t="s">
        <v>116</v>
      </c>
      <c r="S4" s="270"/>
      <c r="T4" s="190" t="s">
        <v>121</v>
      </c>
      <c r="U4" s="190" t="s">
        <v>122</v>
      </c>
      <c r="V4" s="192" t="s">
        <v>123</v>
      </c>
    </row>
    <row r="5" spans="2:22" ht="16.5" customHeight="1" thickBot="1">
      <c r="B5" s="219"/>
      <c r="C5" s="181"/>
      <c r="D5" s="181"/>
      <c r="E5" s="181"/>
      <c r="F5" s="22" t="s">
        <v>32</v>
      </c>
      <c r="G5" s="23" t="s">
        <v>33</v>
      </c>
      <c r="H5" s="24" t="s">
        <v>34</v>
      </c>
      <c r="I5" s="14"/>
      <c r="J5" s="225"/>
      <c r="K5" s="181"/>
      <c r="L5" s="25" t="s">
        <v>32</v>
      </c>
      <c r="M5" s="26" t="s">
        <v>33</v>
      </c>
      <c r="N5" s="27" t="s">
        <v>34</v>
      </c>
      <c r="O5" s="28" t="s">
        <v>32</v>
      </c>
      <c r="P5" s="29" t="s">
        <v>33</v>
      </c>
      <c r="Q5" s="30" t="s">
        <v>34</v>
      </c>
      <c r="R5" s="271"/>
      <c r="S5" s="272"/>
      <c r="T5" s="191"/>
      <c r="U5" s="191"/>
      <c r="V5" s="193"/>
    </row>
    <row r="6" spans="2:22" ht="7.5" customHeight="1" thickBot="1">
      <c r="C6" s="13"/>
      <c r="D6" s="15"/>
      <c r="E6" s="35"/>
      <c r="F6" s="16"/>
      <c r="G6" s="17"/>
      <c r="H6" s="13"/>
      <c r="I6" s="13"/>
      <c r="J6" s="13"/>
      <c r="K6" s="18"/>
      <c r="L6" s="19"/>
      <c r="M6" s="20"/>
      <c r="N6" s="21"/>
      <c r="O6" s="19"/>
      <c r="P6" s="20"/>
      <c r="Q6" s="21"/>
      <c r="R6" s="13"/>
      <c r="S6" s="13"/>
    </row>
    <row r="7" spans="2:22" ht="19.5" customHeight="1" thickTop="1" thickBot="1">
      <c r="B7" s="285">
        <v>1</v>
      </c>
      <c r="C7" s="137" t="s">
        <v>64</v>
      </c>
      <c r="D7" s="147">
        <f>VLOOKUP(C7,Données!$A$2:$G$47,7,FALSE)</f>
        <v>54</v>
      </c>
      <c r="E7" s="320">
        <f>AVERAGE(D7:D9)</f>
        <v>34.4</v>
      </c>
      <c r="F7" s="282">
        <v>32</v>
      </c>
      <c r="G7" s="306">
        <v>32</v>
      </c>
      <c r="H7" s="279">
        <f>F7+G7</f>
        <v>64</v>
      </c>
      <c r="J7" s="285">
        <v>1</v>
      </c>
      <c r="K7" s="137" t="s">
        <v>72</v>
      </c>
      <c r="L7" s="282">
        <v>18</v>
      </c>
      <c r="M7" s="306">
        <v>14</v>
      </c>
      <c r="N7" s="309">
        <f>L7+M7</f>
        <v>32</v>
      </c>
      <c r="O7" s="313">
        <v>35</v>
      </c>
      <c r="P7" s="282">
        <v>41</v>
      </c>
      <c r="Q7" s="297">
        <f>O7+P7</f>
        <v>76</v>
      </c>
      <c r="R7" s="303" t="s">
        <v>115</v>
      </c>
      <c r="S7" s="300">
        <f>Q7-72</f>
        <v>4</v>
      </c>
      <c r="T7" s="294">
        <v>1</v>
      </c>
      <c r="U7" s="294">
        <v>12</v>
      </c>
      <c r="V7" s="291">
        <v>5</v>
      </c>
    </row>
    <row r="8" spans="2:22" ht="19.5" customHeight="1" thickTop="1" thickBot="1">
      <c r="B8" s="286"/>
      <c r="C8" s="140" t="s">
        <v>93</v>
      </c>
      <c r="D8" s="149">
        <f>VLOOKUP(C8,Données!$A$2:$G$47,7,FALSE)</f>
        <v>20.399999999999999</v>
      </c>
      <c r="E8" s="322"/>
      <c r="F8" s="283"/>
      <c r="G8" s="307"/>
      <c r="H8" s="280"/>
      <c r="J8" s="286"/>
      <c r="K8" s="140" t="s">
        <v>66</v>
      </c>
      <c r="L8" s="283"/>
      <c r="M8" s="307"/>
      <c r="N8" s="310"/>
      <c r="O8" s="314"/>
      <c r="P8" s="283"/>
      <c r="Q8" s="298"/>
      <c r="R8" s="304"/>
      <c r="S8" s="301"/>
      <c r="T8" s="295"/>
      <c r="U8" s="295"/>
      <c r="V8" s="292"/>
    </row>
    <row r="9" spans="2:22" ht="20.25" customHeight="1" thickTop="1" thickBot="1">
      <c r="B9" s="327"/>
      <c r="C9" s="139" t="s">
        <v>69</v>
      </c>
      <c r="D9" s="148">
        <f>VLOOKUP(C9,Données!$A$2:$G$47,7,FALSE)</f>
        <v>28.8</v>
      </c>
      <c r="E9" s="321"/>
      <c r="F9" s="328"/>
      <c r="G9" s="329"/>
      <c r="H9" s="330"/>
      <c r="J9" s="287"/>
      <c r="K9" s="139" t="s">
        <v>97</v>
      </c>
      <c r="L9" s="284"/>
      <c r="M9" s="308"/>
      <c r="N9" s="311"/>
      <c r="O9" s="315"/>
      <c r="P9" s="284"/>
      <c r="Q9" s="299"/>
      <c r="R9" s="305"/>
      <c r="S9" s="302"/>
      <c r="T9" s="296"/>
      <c r="U9" s="296"/>
      <c r="V9" s="293"/>
    </row>
    <row r="10" spans="2:22" ht="19.5" customHeight="1" thickTop="1" thickBot="1">
      <c r="B10" s="285">
        <v>2</v>
      </c>
      <c r="C10" s="137" t="s">
        <v>72</v>
      </c>
      <c r="D10" s="147">
        <f>VLOOKUP(C10,Données!$A$2:$G$47,7,FALSE)</f>
        <v>32.9</v>
      </c>
      <c r="E10" s="320">
        <f>AVERAGE(D10:D12)</f>
        <v>30.833333333333332</v>
      </c>
      <c r="F10" s="282">
        <v>34</v>
      </c>
      <c r="G10" s="306">
        <v>30</v>
      </c>
      <c r="H10" s="279">
        <f>F10+G10</f>
        <v>64</v>
      </c>
      <c r="J10" s="285">
        <v>2</v>
      </c>
      <c r="K10" s="137" t="s">
        <v>114</v>
      </c>
      <c r="L10" s="282">
        <v>16</v>
      </c>
      <c r="M10" s="306">
        <v>14</v>
      </c>
      <c r="N10" s="309">
        <f>L10+M10</f>
        <v>30</v>
      </c>
      <c r="O10" s="313">
        <v>37</v>
      </c>
      <c r="P10" s="282">
        <v>41</v>
      </c>
      <c r="Q10" s="297">
        <f>O10+P10</f>
        <v>78</v>
      </c>
      <c r="R10" s="303" t="s">
        <v>115</v>
      </c>
      <c r="S10" s="300">
        <f>Q10-72</f>
        <v>6</v>
      </c>
      <c r="T10" s="294">
        <v>2</v>
      </c>
      <c r="U10" s="294">
        <v>8</v>
      </c>
      <c r="V10" s="291">
        <v>8</v>
      </c>
    </row>
    <row r="11" spans="2:22" ht="20.25" customHeight="1" thickTop="1" thickBot="1">
      <c r="B11" s="286"/>
      <c r="C11" s="140" t="s">
        <v>66</v>
      </c>
      <c r="D11" s="149">
        <f>VLOOKUP(C11,Données!$A$2:$G$47,7,FALSE)</f>
        <v>19.600000000000001</v>
      </c>
      <c r="E11" s="322"/>
      <c r="F11" s="283"/>
      <c r="G11" s="307"/>
      <c r="H11" s="280"/>
      <c r="J11" s="286"/>
      <c r="K11" s="140" t="s">
        <v>100</v>
      </c>
      <c r="L11" s="283"/>
      <c r="M11" s="307"/>
      <c r="N11" s="310"/>
      <c r="O11" s="314"/>
      <c r="P11" s="283"/>
      <c r="Q11" s="298"/>
      <c r="R11" s="304"/>
      <c r="S11" s="301"/>
      <c r="T11" s="295"/>
      <c r="U11" s="295"/>
      <c r="V11" s="292"/>
    </row>
    <row r="12" spans="2:22" ht="19.5" customHeight="1" thickTop="1" thickBot="1">
      <c r="B12" s="287"/>
      <c r="C12" s="139" t="s">
        <v>97</v>
      </c>
      <c r="D12" s="148">
        <f>VLOOKUP(C12,Données!$A$2:$G$47,7,FALSE)</f>
        <v>40</v>
      </c>
      <c r="E12" s="321"/>
      <c r="F12" s="284"/>
      <c r="G12" s="308"/>
      <c r="H12" s="281"/>
      <c r="J12" s="287"/>
      <c r="K12" s="139" t="s">
        <v>96</v>
      </c>
      <c r="L12" s="284"/>
      <c r="M12" s="308"/>
      <c r="N12" s="310"/>
      <c r="O12" s="315"/>
      <c r="P12" s="284"/>
      <c r="Q12" s="299"/>
      <c r="R12" s="305"/>
      <c r="S12" s="302"/>
      <c r="T12" s="296"/>
      <c r="U12" s="296"/>
      <c r="V12" s="293"/>
    </row>
    <row r="13" spans="2:22" ht="20.25" customHeight="1" thickTop="1" thickBot="1">
      <c r="B13" s="285">
        <v>3</v>
      </c>
      <c r="C13" s="137" t="s">
        <v>114</v>
      </c>
      <c r="D13" s="147">
        <f>VLOOKUP(C13,Données!$A$2:$G$47,7,FALSE)</f>
        <v>49</v>
      </c>
      <c r="E13" s="320">
        <f>AVERAGE(D13:D15)</f>
        <v>32.199999999999996</v>
      </c>
      <c r="F13" s="282">
        <v>32</v>
      </c>
      <c r="G13" s="306">
        <v>31</v>
      </c>
      <c r="H13" s="279">
        <f>F13+G13</f>
        <v>63</v>
      </c>
      <c r="J13" s="285">
        <v>3</v>
      </c>
      <c r="K13" s="137" t="s">
        <v>64</v>
      </c>
      <c r="L13" s="282">
        <v>14</v>
      </c>
      <c r="M13" s="306">
        <v>14</v>
      </c>
      <c r="N13" s="309">
        <f>L13+M13</f>
        <v>28</v>
      </c>
      <c r="O13" s="313">
        <v>39</v>
      </c>
      <c r="P13" s="282">
        <v>41</v>
      </c>
      <c r="Q13" s="297">
        <f>O13+P13</f>
        <v>80</v>
      </c>
      <c r="R13" s="303" t="s">
        <v>115</v>
      </c>
      <c r="S13" s="300">
        <f>Q13-72</f>
        <v>8</v>
      </c>
      <c r="T13" s="294">
        <v>2</v>
      </c>
      <c r="U13" s="294">
        <v>7</v>
      </c>
      <c r="V13" s="291">
        <v>8</v>
      </c>
    </row>
    <row r="14" spans="2:22" ht="19.5" customHeight="1" thickTop="1" thickBot="1">
      <c r="B14" s="286"/>
      <c r="C14" s="140" t="s">
        <v>100</v>
      </c>
      <c r="D14" s="149">
        <f>VLOOKUP(C14,Données!$A$2:$G$47,7,FALSE)</f>
        <v>28.6</v>
      </c>
      <c r="E14" s="322"/>
      <c r="F14" s="283"/>
      <c r="G14" s="307"/>
      <c r="H14" s="280"/>
      <c r="J14" s="286"/>
      <c r="K14" s="140" t="s">
        <v>93</v>
      </c>
      <c r="L14" s="283"/>
      <c r="M14" s="307"/>
      <c r="N14" s="310"/>
      <c r="O14" s="314"/>
      <c r="P14" s="283"/>
      <c r="Q14" s="298"/>
      <c r="R14" s="304"/>
      <c r="S14" s="301"/>
      <c r="T14" s="295"/>
      <c r="U14" s="295"/>
      <c r="V14" s="292"/>
    </row>
    <row r="15" spans="2:22" ht="20.25" customHeight="1" thickTop="1" thickBot="1">
      <c r="B15" s="287"/>
      <c r="C15" s="139" t="s">
        <v>96</v>
      </c>
      <c r="D15" s="148">
        <f>VLOOKUP(C15,Données!$A$2:$G$47,7,FALSE)</f>
        <v>19</v>
      </c>
      <c r="E15" s="321"/>
      <c r="F15" s="284"/>
      <c r="G15" s="308"/>
      <c r="H15" s="281"/>
      <c r="J15" s="327"/>
      <c r="K15" s="139" t="s">
        <v>69</v>
      </c>
      <c r="L15" s="328"/>
      <c r="M15" s="329"/>
      <c r="N15" s="331"/>
      <c r="O15" s="332"/>
      <c r="P15" s="328"/>
      <c r="Q15" s="333"/>
      <c r="R15" s="325"/>
      <c r="S15" s="326"/>
      <c r="T15" s="323"/>
      <c r="U15" s="323"/>
      <c r="V15" s="324"/>
    </row>
    <row r="16" spans="2:22" ht="19.5" customHeight="1" thickTop="1" thickBot="1">
      <c r="B16" s="285">
        <v>4</v>
      </c>
      <c r="C16" s="137" t="s">
        <v>108</v>
      </c>
      <c r="D16" s="147">
        <f>VLOOKUP(C16,Données!$A$2:$G$47,7,FALSE)</f>
        <v>54</v>
      </c>
      <c r="E16" s="320">
        <f>AVERAGE(D16:D17)</f>
        <v>36.1</v>
      </c>
      <c r="F16" s="282">
        <v>24</v>
      </c>
      <c r="G16" s="306">
        <v>30</v>
      </c>
      <c r="H16" s="279">
        <f>F16+G16</f>
        <v>54</v>
      </c>
      <c r="J16" s="285">
        <v>4</v>
      </c>
      <c r="K16" s="137" t="s">
        <v>65</v>
      </c>
      <c r="L16" s="282">
        <v>12</v>
      </c>
      <c r="M16" s="306">
        <v>7</v>
      </c>
      <c r="N16" s="312">
        <f>L16+M16</f>
        <v>19</v>
      </c>
      <c r="O16" s="313">
        <v>41</v>
      </c>
      <c r="P16" s="282">
        <v>48</v>
      </c>
      <c r="Q16" s="297">
        <f>O16+P16</f>
        <v>89</v>
      </c>
      <c r="R16" s="303" t="s">
        <v>115</v>
      </c>
      <c r="S16" s="300">
        <f>Q16-72</f>
        <v>17</v>
      </c>
      <c r="T16" s="294">
        <v>0</v>
      </c>
      <c r="U16" s="294">
        <v>4</v>
      </c>
      <c r="V16" s="291">
        <v>11</v>
      </c>
    </row>
    <row r="17" spans="2:22" ht="20.25" customHeight="1" thickTop="1" thickBot="1">
      <c r="B17" s="286"/>
      <c r="C17" s="143" t="s">
        <v>94</v>
      </c>
      <c r="D17" s="148">
        <f>VLOOKUP(C17,Données!$A$2:$G$47,7,FALSE)</f>
        <v>18.2</v>
      </c>
      <c r="E17" s="322"/>
      <c r="F17" s="283"/>
      <c r="G17" s="307"/>
      <c r="H17" s="280"/>
      <c r="J17" s="286"/>
      <c r="K17" s="141" t="s">
        <v>80</v>
      </c>
      <c r="L17" s="283"/>
      <c r="M17" s="307"/>
      <c r="N17" s="310"/>
      <c r="O17" s="314"/>
      <c r="P17" s="283"/>
      <c r="Q17" s="298"/>
      <c r="R17" s="304"/>
      <c r="S17" s="301"/>
      <c r="T17" s="295"/>
      <c r="U17" s="295"/>
      <c r="V17" s="292"/>
    </row>
    <row r="18" spans="2:22" ht="20.25" customHeight="1" thickTop="1" thickBot="1">
      <c r="B18" s="285">
        <v>5</v>
      </c>
      <c r="C18" s="137" t="s">
        <v>65</v>
      </c>
      <c r="D18" s="147">
        <f>VLOOKUP(C18,Données!$A$2:$G$47,7,FALSE)</f>
        <v>36</v>
      </c>
      <c r="E18" s="320">
        <f>AVERAGE(D18:D19)</f>
        <v>30.95</v>
      </c>
      <c r="F18" s="282">
        <v>28</v>
      </c>
      <c r="G18" s="306">
        <v>23</v>
      </c>
      <c r="H18" s="279">
        <f>F18+G18</f>
        <v>51</v>
      </c>
      <c r="J18" s="285">
        <v>5</v>
      </c>
      <c r="K18" s="137" t="s">
        <v>108</v>
      </c>
      <c r="L18" s="282">
        <v>6</v>
      </c>
      <c r="M18" s="306">
        <v>11</v>
      </c>
      <c r="N18" s="309">
        <f>L18+M18</f>
        <v>17</v>
      </c>
      <c r="O18" s="313">
        <v>48</v>
      </c>
      <c r="P18" s="282">
        <v>44</v>
      </c>
      <c r="Q18" s="297">
        <f>O18+P18</f>
        <v>92</v>
      </c>
      <c r="R18" s="303" t="s">
        <v>115</v>
      </c>
      <c r="S18" s="300">
        <f>Q18-72</f>
        <v>20</v>
      </c>
      <c r="T18" s="294">
        <v>0</v>
      </c>
      <c r="U18" s="294">
        <v>5</v>
      </c>
      <c r="V18" s="291">
        <v>7</v>
      </c>
    </row>
    <row r="19" spans="2:22" ht="19.5" customHeight="1" thickTop="1" thickBot="1">
      <c r="B19" s="286"/>
      <c r="C19" s="141" t="s">
        <v>80</v>
      </c>
      <c r="D19" s="148">
        <f>VLOOKUP(C19,Données!$A$2:$G$47,7,FALSE)</f>
        <v>25.9</v>
      </c>
      <c r="E19" s="322"/>
      <c r="F19" s="283"/>
      <c r="G19" s="307"/>
      <c r="H19" s="280"/>
      <c r="J19" s="286"/>
      <c r="K19" s="143" t="s">
        <v>94</v>
      </c>
      <c r="L19" s="283"/>
      <c r="M19" s="307"/>
      <c r="N19" s="310"/>
      <c r="O19" s="314"/>
      <c r="P19" s="283"/>
      <c r="Q19" s="298"/>
      <c r="R19" s="304"/>
      <c r="S19" s="301"/>
      <c r="T19" s="295"/>
      <c r="U19" s="295"/>
      <c r="V19" s="292"/>
    </row>
    <row r="20" spans="2:22" ht="19.5" customHeight="1" thickTop="1" thickBot="1">
      <c r="B20" s="285">
        <v>6</v>
      </c>
      <c r="C20" s="142" t="s">
        <v>62</v>
      </c>
      <c r="D20" s="147">
        <f>VLOOKUP(C20,Données!$A$2:$G$47,7,FALSE)</f>
        <v>28.2</v>
      </c>
      <c r="E20" s="320">
        <f>AVERAGE(D20:D21)</f>
        <v>30.200000000000003</v>
      </c>
      <c r="F20" s="282">
        <v>22</v>
      </c>
      <c r="G20" s="306">
        <v>25</v>
      </c>
      <c r="H20" s="279">
        <f>F20+G20</f>
        <v>47</v>
      </c>
      <c r="J20" s="285">
        <v>6</v>
      </c>
      <c r="K20" s="142" t="s">
        <v>62</v>
      </c>
      <c r="L20" s="282">
        <v>8</v>
      </c>
      <c r="M20" s="306">
        <v>9</v>
      </c>
      <c r="N20" s="309">
        <f>L20+M20</f>
        <v>17</v>
      </c>
      <c r="O20" s="313">
        <v>46</v>
      </c>
      <c r="P20" s="282">
        <v>46</v>
      </c>
      <c r="Q20" s="297">
        <f>O20+P20</f>
        <v>92</v>
      </c>
      <c r="R20" s="303" t="s">
        <v>115</v>
      </c>
      <c r="S20" s="300">
        <f>Q20-72</f>
        <v>20</v>
      </c>
      <c r="T20" s="294">
        <v>0</v>
      </c>
      <c r="U20" s="294">
        <v>5</v>
      </c>
      <c r="V20" s="291">
        <v>7</v>
      </c>
    </row>
    <row r="21" spans="2:22" ht="22.5" customHeight="1" thickTop="1" thickBot="1">
      <c r="B21" s="286"/>
      <c r="C21" s="143" t="s">
        <v>76</v>
      </c>
      <c r="D21" s="148">
        <f>VLOOKUP(C21,Données!$A$2:$G$47,7,FALSE)</f>
        <v>32.200000000000003</v>
      </c>
      <c r="E21" s="322"/>
      <c r="F21" s="283"/>
      <c r="G21" s="307"/>
      <c r="H21" s="280"/>
      <c r="J21" s="286"/>
      <c r="K21" s="143" t="s">
        <v>76</v>
      </c>
      <c r="L21" s="283"/>
      <c r="M21" s="307"/>
      <c r="N21" s="310"/>
      <c r="O21" s="314"/>
      <c r="P21" s="283"/>
      <c r="Q21" s="298"/>
      <c r="R21" s="304"/>
      <c r="S21" s="301"/>
      <c r="T21" s="295"/>
      <c r="U21" s="295"/>
      <c r="V21" s="292"/>
    </row>
    <row r="22" spans="2:22" ht="22.5" customHeight="1" thickTop="1" thickBot="1">
      <c r="B22" s="285">
        <v>7</v>
      </c>
      <c r="C22" s="142" t="s">
        <v>75</v>
      </c>
      <c r="D22" s="147">
        <f>VLOOKUP(C22,Données!$A$2:$G$47,7,FALSE)</f>
        <v>23.5</v>
      </c>
      <c r="E22" s="320">
        <f>AVERAGE(D22:D23)</f>
        <v>30.75</v>
      </c>
      <c r="F22" s="282">
        <v>22</v>
      </c>
      <c r="G22" s="306">
        <v>22</v>
      </c>
      <c r="H22" s="279">
        <f>F22+G22</f>
        <v>44</v>
      </c>
      <c r="J22" s="285">
        <v>7</v>
      </c>
      <c r="K22" s="142" t="s">
        <v>75</v>
      </c>
      <c r="L22" s="282">
        <v>6</v>
      </c>
      <c r="M22" s="306">
        <v>7</v>
      </c>
      <c r="N22" s="309">
        <f>L22+M22</f>
        <v>13</v>
      </c>
      <c r="O22" s="313">
        <v>47</v>
      </c>
      <c r="P22" s="282">
        <v>49</v>
      </c>
      <c r="Q22" s="297">
        <f>O22+P22</f>
        <v>96</v>
      </c>
      <c r="R22" s="303" t="s">
        <v>115</v>
      </c>
      <c r="S22" s="300">
        <f>Q22-72</f>
        <v>24</v>
      </c>
      <c r="T22" s="294">
        <v>0</v>
      </c>
      <c r="U22" s="294">
        <v>1</v>
      </c>
      <c r="V22" s="291">
        <v>11</v>
      </c>
    </row>
    <row r="23" spans="2:22" ht="21.75" customHeight="1" thickTop="1" thickBot="1">
      <c r="B23" s="287"/>
      <c r="C23" s="143" t="s">
        <v>81</v>
      </c>
      <c r="D23" s="148">
        <f>VLOOKUP(C23,Données!$A$2:$G$47,7,FALSE)</f>
        <v>38</v>
      </c>
      <c r="E23" s="321"/>
      <c r="F23" s="284"/>
      <c r="G23" s="308"/>
      <c r="H23" s="281"/>
      <c r="J23" s="287"/>
      <c r="K23" s="143" t="s">
        <v>81</v>
      </c>
      <c r="L23" s="284"/>
      <c r="M23" s="308"/>
      <c r="N23" s="311"/>
      <c r="O23" s="315"/>
      <c r="P23" s="284"/>
      <c r="Q23" s="299"/>
      <c r="R23" s="305"/>
      <c r="S23" s="302"/>
      <c r="T23" s="296"/>
      <c r="U23" s="296"/>
      <c r="V23" s="293"/>
    </row>
    <row r="24" spans="2:22" ht="18.75" thickTop="1">
      <c r="I24" s="136"/>
      <c r="J24" s="16"/>
      <c r="T24" s="67">
        <f>SUM(T6:T23)</f>
        <v>5</v>
      </c>
      <c r="U24" s="67">
        <f t="shared" ref="U24:V24" si="0">SUM(U6:U23)</f>
        <v>42</v>
      </c>
      <c r="V24" s="67">
        <f t="shared" si="0"/>
        <v>57</v>
      </c>
    </row>
    <row r="25" spans="2:22" ht="18">
      <c r="I25" s="136"/>
      <c r="J25" s="16"/>
    </row>
    <row r="26" spans="2:22" ht="18">
      <c r="I26" s="136"/>
      <c r="J26" s="16"/>
    </row>
  </sheetData>
  <mergeCells count="133">
    <mergeCell ref="V7:V9"/>
    <mergeCell ref="J7:J9"/>
    <mergeCell ref="L7:L9"/>
    <mergeCell ref="M7:M9"/>
    <mergeCell ref="N7:N9"/>
    <mergeCell ref="O7:O9"/>
    <mergeCell ref="P7:P9"/>
    <mergeCell ref="R10:R12"/>
    <mergeCell ref="S10:S12"/>
    <mergeCell ref="T10:T12"/>
    <mergeCell ref="U10:U12"/>
    <mergeCell ref="V10:V12"/>
    <mergeCell ref="J10:J12"/>
    <mergeCell ref="L10:L12"/>
    <mergeCell ref="M10:M12"/>
    <mergeCell ref="N10:N12"/>
    <mergeCell ref="O10:O12"/>
    <mergeCell ref="P10:P12"/>
    <mergeCell ref="B7:B9"/>
    <mergeCell ref="E7:E9"/>
    <mergeCell ref="F7:F9"/>
    <mergeCell ref="G7:G9"/>
    <mergeCell ref="H7:H9"/>
    <mergeCell ref="J13:J15"/>
    <mergeCell ref="L13:L15"/>
    <mergeCell ref="M13:M15"/>
    <mergeCell ref="Q10:Q12"/>
    <mergeCell ref="B10:B12"/>
    <mergeCell ref="E10:E12"/>
    <mergeCell ref="F10:F12"/>
    <mergeCell ref="G10:G12"/>
    <mergeCell ref="H10:H12"/>
    <mergeCell ref="N13:N15"/>
    <mergeCell ref="O13:O15"/>
    <mergeCell ref="P13:P15"/>
    <mergeCell ref="Q13:Q15"/>
    <mergeCell ref="B13:B15"/>
    <mergeCell ref="E13:E15"/>
    <mergeCell ref="F13:F15"/>
    <mergeCell ref="G13:G15"/>
    <mergeCell ref="H13:H15"/>
    <mergeCell ref="Q7:Q9"/>
    <mergeCell ref="O18:O19"/>
    <mergeCell ref="P18:P19"/>
    <mergeCell ref="Q18:Q19"/>
    <mergeCell ref="L18:L19"/>
    <mergeCell ref="M18:M19"/>
    <mergeCell ref="R22:R23"/>
    <mergeCell ref="S22:S23"/>
    <mergeCell ref="T20:T21"/>
    <mergeCell ref="U20:U21"/>
    <mergeCell ref="V20:V21"/>
    <mergeCell ref="N22:N23"/>
    <mergeCell ref="O22:O23"/>
    <mergeCell ref="P22:P23"/>
    <mergeCell ref="Q22:Q23"/>
    <mergeCell ref="T22:T23"/>
    <mergeCell ref="U22:U23"/>
    <mergeCell ref="V22:V23"/>
    <mergeCell ref="R7:R9"/>
    <mergeCell ref="S7:S9"/>
    <mergeCell ref="T7:T9"/>
    <mergeCell ref="U7:U9"/>
    <mergeCell ref="L20:L21"/>
    <mergeCell ref="M20:M21"/>
    <mergeCell ref="N20:N21"/>
    <mergeCell ref="O20:O21"/>
    <mergeCell ref="P20:P21"/>
    <mergeCell ref="R18:R19"/>
    <mergeCell ref="S18:S19"/>
    <mergeCell ref="T13:T15"/>
    <mergeCell ref="U13:U15"/>
    <mergeCell ref="V13:V15"/>
    <mergeCell ref="R13:R15"/>
    <mergeCell ref="S13:S15"/>
    <mergeCell ref="Q20:Q21"/>
    <mergeCell ref="T18:T19"/>
    <mergeCell ref="U18:U19"/>
    <mergeCell ref="V18:V19"/>
    <mergeCell ref="O16:O17"/>
    <mergeCell ref="P16:P17"/>
    <mergeCell ref="R20:R21"/>
    <mergeCell ref="S20:S21"/>
    <mergeCell ref="N18:N19"/>
    <mergeCell ref="J18:J19"/>
    <mergeCell ref="B18:B19"/>
    <mergeCell ref="E18:E19"/>
    <mergeCell ref="F18:F19"/>
    <mergeCell ref="G18:G19"/>
    <mergeCell ref="H18:H19"/>
    <mergeCell ref="B20:B21"/>
    <mergeCell ref="E20:E21"/>
    <mergeCell ref="F20:F21"/>
    <mergeCell ref="G20:G21"/>
    <mergeCell ref="H20:H21"/>
    <mergeCell ref="J20:J21"/>
    <mergeCell ref="B22:B23"/>
    <mergeCell ref="E22:E23"/>
    <mergeCell ref="F22:F23"/>
    <mergeCell ref="G22:G23"/>
    <mergeCell ref="H22:H23"/>
    <mergeCell ref="J22:J23"/>
    <mergeCell ref="L22:L23"/>
    <mergeCell ref="M22:M23"/>
    <mergeCell ref="Q16:Q17"/>
    <mergeCell ref="R16:R17"/>
    <mergeCell ref="S16:S17"/>
    <mergeCell ref="T16:T17"/>
    <mergeCell ref="U16:U17"/>
    <mergeCell ref="V16:V17"/>
    <mergeCell ref="J16:J17"/>
    <mergeCell ref="L16:L17"/>
    <mergeCell ref="M16:M17"/>
    <mergeCell ref="N16:N17"/>
    <mergeCell ref="B16:B17"/>
    <mergeCell ref="E16:E17"/>
    <mergeCell ref="F16:F17"/>
    <mergeCell ref="G16:G17"/>
    <mergeCell ref="H16:H17"/>
    <mergeCell ref="B2:V2"/>
    <mergeCell ref="B4:B5"/>
    <mergeCell ref="C4:C5"/>
    <mergeCell ref="D4:D5"/>
    <mergeCell ref="E4:E5"/>
    <mergeCell ref="F4:H4"/>
    <mergeCell ref="J4:J5"/>
    <mergeCell ref="K4:K5"/>
    <mergeCell ref="L4:N4"/>
    <mergeCell ref="O4:Q4"/>
    <mergeCell ref="R4:S5"/>
    <mergeCell ref="T4:T5"/>
    <mergeCell ref="U4:U5"/>
    <mergeCell ref="V4:V5"/>
  </mergeCells>
  <pageMargins left="0" right="0" top="0" bottom="0" header="0" footer="0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Y24"/>
  <sheetViews>
    <sheetView zoomScale="70" zoomScaleNormal="70" workbookViewId="0">
      <selection activeCell="B2" sqref="B2:V2"/>
    </sheetView>
  </sheetViews>
  <sheetFormatPr baseColWidth="10" defaultRowHeight="12.75"/>
  <cols>
    <col min="1" max="1" width="1.85546875" style="74" customWidth="1"/>
    <col min="2" max="2" width="7.5703125" style="74" customWidth="1"/>
    <col min="3" max="3" width="29.42578125" style="74" bestFit="1" customWidth="1"/>
    <col min="4" max="4" width="8.28515625" style="74" bestFit="1" customWidth="1"/>
    <col min="5" max="5" width="10.28515625" style="74" bestFit="1" customWidth="1"/>
    <col min="6" max="6" width="6.140625" style="74" bestFit="1" customWidth="1"/>
    <col min="7" max="7" width="8.7109375" style="74" bestFit="1" customWidth="1"/>
    <col min="8" max="8" width="6.7109375" style="74" bestFit="1" customWidth="1"/>
    <col min="9" max="9" width="1.85546875" style="74" customWidth="1"/>
    <col min="10" max="10" width="8.140625" style="74" bestFit="1" customWidth="1"/>
    <col min="11" max="11" width="29.42578125" style="74" bestFit="1" customWidth="1"/>
    <col min="12" max="12" width="6.140625" style="74" bestFit="1" customWidth="1"/>
    <col min="13" max="13" width="8.7109375" style="74" bestFit="1" customWidth="1"/>
    <col min="14" max="14" width="6.7109375" style="74" bestFit="1" customWidth="1"/>
    <col min="15" max="15" width="6.28515625" style="74" bestFit="1" customWidth="1"/>
    <col min="16" max="16" width="8.7109375" style="74" bestFit="1" customWidth="1"/>
    <col min="17" max="17" width="6.7109375" style="74" bestFit="1" customWidth="1"/>
    <col min="18" max="18" width="2.28515625" style="74" customWidth="1"/>
    <col min="19" max="19" width="4.28515625" style="74" customWidth="1"/>
    <col min="20" max="20" width="7.7109375" style="74" customWidth="1"/>
    <col min="21" max="21" width="5.140625" style="74" customWidth="1"/>
    <col min="22" max="22" width="7.28515625" style="74" customWidth="1"/>
    <col min="23" max="23" width="2.7109375" style="74" customWidth="1"/>
    <col min="24" max="24" width="4" style="74" bestFit="1" customWidth="1"/>
    <col min="25" max="25" width="3.7109375" style="74" bestFit="1" customWidth="1"/>
    <col min="26" max="16384" width="11.42578125" style="74"/>
  </cols>
  <sheetData>
    <row r="1" spans="2:25" ht="6.75" customHeight="1"/>
    <row r="2" spans="2:25" ht="57.75" customHeight="1">
      <c r="B2" s="268" t="s">
        <v>147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3" spans="2:25" ht="7.5" customHeight="1" thickBot="1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45" t="s">
        <v>112</v>
      </c>
    </row>
    <row r="4" spans="2:25" ht="15.75" customHeight="1">
      <c r="B4" s="218" t="s">
        <v>103</v>
      </c>
      <c r="C4" s="180" t="s">
        <v>30</v>
      </c>
      <c r="D4" s="220" t="s">
        <v>104</v>
      </c>
      <c r="E4" s="220" t="s">
        <v>105</v>
      </c>
      <c r="F4" s="221" t="s">
        <v>101</v>
      </c>
      <c r="G4" s="222"/>
      <c r="H4" s="223"/>
      <c r="I4" s="14"/>
      <c r="J4" s="224" t="s">
        <v>103</v>
      </c>
      <c r="K4" s="180" t="s">
        <v>30</v>
      </c>
      <c r="L4" s="182" t="s">
        <v>102</v>
      </c>
      <c r="M4" s="183"/>
      <c r="N4" s="184"/>
      <c r="O4" s="185" t="s">
        <v>31</v>
      </c>
      <c r="P4" s="186"/>
      <c r="Q4" s="187"/>
      <c r="R4" s="269" t="s">
        <v>133</v>
      </c>
      <c r="S4" s="270"/>
      <c r="T4" s="190" t="s">
        <v>121</v>
      </c>
      <c r="U4" s="190" t="s">
        <v>122</v>
      </c>
      <c r="V4" s="192" t="s">
        <v>123</v>
      </c>
    </row>
    <row r="5" spans="2:25" ht="16.5" customHeight="1" thickBot="1">
      <c r="B5" s="219"/>
      <c r="C5" s="181"/>
      <c r="D5" s="181"/>
      <c r="E5" s="181"/>
      <c r="F5" s="22" t="s">
        <v>32</v>
      </c>
      <c r="G5" s="23" t="s">
        <v>33</v>
      </c>
      <c r="H5" s="24" t="s">
        <v>34</v>
      </c>
      <c r="I5" s="14"/>
      <c r="J5" s="225"/>
      <c r="K5" s="181"/>
      <c r="L5" s="25" t="s">
        <v>32</v>
      </c>
      <c r="M5" s="26" t="s">
        <v>33</v>
      </c>
      <c r="N5" s="27" t="s">
        <v>34</v>
      </c>
      <c r="O5" s="28" t="s">
        <v>32</v>
      </c>
      <c r="P5" s="29" t="s">
        <v>33</v>
      </c>
      <c r="Q5" s="30" t="s">
        <v>34</v>
      </c>
      <c r="R5" s="271"/>
      <c r="S5" s="272"/>
      <c r="T5" s="191"/>
      <c r="U5" s="191"/>
      <c r="V5" s="193"/>
    </row>
    <row r="6" spans="2:25" ht="7.5" customHeight="1" thickBot="1">
      <c r="C6" s="13"/>
      <c r="D6" s="15"/>
      <c r="E6" s="35"/>
      <c r="F6" s="16"/>
      <c r="G6" s="17"/>
      <c r="H6" s="13"/>
      <c r="I6" s="13"/>
      <c r="J6" s="13"/>
      <c r="K6" s="18"/>
      <c r="L6" s="19"/>
      <c r="M6" s="20"/>
      <c r="N6" s="21"/>
      <c r="O6" s="19"/>
      <c r="P6" s="20"/>
      <c r="Q6" s="21"/>
      <c r="R6" s="13"/>
      <c r="S6" s="13"/>
    </row>
    <row r="7" spans="2:25" ht="19.5" customHeight="1" thickTop="1" thickBot="1">
      <c r="B7" s="69">
        <v>1</v>
      </c>
      <c r="C7" s="151" t="s">
        <v>71</v>
      </c>
      <c r="D7" s="36">
        <f>VLOOKUP(C7,Données!$A$2:$G$47,7,FALSE)</f>
        <v>51</v>
      </c>
      <c r="E7" s="63" t="s">
        <v>161</v>
      </c>
      <c r="F7" s="64">
        <v>23</v>
      </c>
      <c r="G7" s="65">
        <v>35</v>
      </c>
      <c r="H7" s="33">
        <f t="shared" ref="H7:H23" si="0">F7+G7</f>
        <v>58</v>
      </c>
      <c r="I7" s="32"/>
      <c r="J7" s="69">
        <v>1</v>
      </c>
      <c r="K7" s="151" t="s">
        <v>71</v>
      </c>
      <c r="L7" s="64">
        <v>4</v>
      </c>
      <c r="M7" s="64">
        <v>13</v>
      </c>
      <c r="N7" s="34">
        <f t="shared" ref="N7:N23" si="1">L7+M7</f>
        <v>17</v>
      </c>
      <c r="O7" s="64">
        <v>54</v>
      </c>
      <c r="P7" s="65">
        <v>40</v>
      </c>
      <c r="Q7" s="46">
        <f t="shared" ref="Q7:Q23" si="2">O7+P7</f>
        <v>94</v>
      </c>
      <c r="R7" s="66" t="s">
        <v>115</v>
      </c>
      <c r="S7" s="53">
        <f t="shared" ref="S7:S23" si="3">Q7-72</f>
        <v>22</v>
      </c>
      <c r="T7" s="54">
        <v>1</v>
      </c>
      <c r="U7" s="54">
        <v>4</v>
      </c>
      <c r="V7" s="54">
        <v>6</v>
      </c>
      <c r="X7" s="55">
        <f t="shared" ref="X7:X23" si="4">T7*3+U7*2+V7*1</f>
        <v>17</v>
      </c>
      <c r="Y7" s="9" t="str">
        <f t="shared" ref="Y7:Y23" si="5">IF(N7=X7,"OK","KO")</f>
        <v>OK</v>
      </c>
    </row>
    <row r="8" spans="2:25" ht="21" thickTop="1" thickBot="1">
      <c r="B8" s="69">
        <v>2</v>
      </c>
      <c r="C8" s="152" t="s">
        <v>64</v>
      </c>
      <c r="D8" s="36">
        <f>VLOOKUP(C8,Données!$A$2:$G$47,7,FALSE)</f>
        <v>54</v>
      </c>
      <c r="E8" s="63" t="s">
        <v>150</v>
      </c>
      <c r="F8" s="64">
        <v>14</v>
      </c>
      <c r="G8" s="65">
        <v>22</v>
      </c>
      <c r="H8" s="33">
        <f t="shared" si="0"/>
        <v>36</v>
      </c>
      <c r="I8" s="32"/>
      <c r="J8" s="70">
        <v>2</v>
      </c>
      <c r="K8" s="51" t="s">
        <v>89</v>
      </c>
      <c r="L8" s="64">
        <v>8</v>
      </c>
      <c r="M8" s="64">
        <v>7</v>
      </c>
      <c r="N8" s="34">
        <f t="shared" si="1"/>
        <v>15</v>
      </c>
      <c r="O8" s="64">
        <v>50</v>
      </c>
      <c r="P8" s="65">
        <v>46</v>
      </c>
      <c r="Q8" s="46">
        <f t="shared" si="2"/>
        <v>96</v>
      </c>
      <c r="R8" s="66" t="s">
        <v>115</v>
      </c>
      <c r="S8" s="53">
        <f t="shared" si="3"/>
        <v>24</v>
      </c>
      <c r="T8" s="54">
        <v>0</v>
      </c>
      <c r="U8" s="54">
        <v>3</v>
      </c>
      <c r="V8" s="54">
        <v>9</v>
      </c>
      <c r="X8" s="55">
        <f t="shared" si="4"/>
        <v>15</v>
      </c>
      <c r="Y8" s="9" t="str">
        <f t="shared" si="5"/>
        <v>OK</v>
      </c>
    </row>
    <row r="9" spans="2:25" ht="21" thickTop="1" thickBot="1">
      <c r="B9" s="70">
        <v>3</v>
      </c>
      <c r="C9" s="51" t="s">
        <v>92</v>
      </c>
      <c r="D9" s="36">
        <f>VLOOKUP(C9,Données!$A$2:$G$47,7,FALSE)</f>
        <v>47</v>
      </c>
      <c r="E9" s="63" t="s">
        <v>149</v>
      </c>
      <c r="F9" s="64">
        <v>12</v>
      </c>
      <c r="G9" s="65">
        <v>23</v>
      </c>
      <c r="H9" s="33">
        <f t="shared" si="0"/>
        <v>35</v>
      </c>
      <c r="I9" s="32"/>
      <c r="J9" s="145">
        <v>3</v>
      </c>
      <c r="K9" s="51" t="s">
        <v>66</v>
      </c>
      <c r="L9" s="64">
        <v>5</v>
      </c>
      <c r="M9" s="64">
        <v>9</v>
      </c>
      <c r="N9" s="34">
        <f t="shared" si="1"/>
        <v>14</v>
      </c>
      <c r="O9" s="64">
        <v>50</v>
      </c>
      <c r="P9" s="65">
        <v>46</v>
      </c>
      <c r="Q9" s="46">
        <f t="shared" si="2"/>
        <v>96</v>
      </c>
      <c r="R9" s="66" t="s">
        <v>115</v>
      </c>
      <c r="S9" s="53">
        <f t="shared" si="3"/>
        <v>24</v>
      </c>
      <c r="T9" s="54">
        <v>0</v>
      </c>
      <c r="U9" s="54">
        <v>4</v>
      </c>
      <c r="V9" s="54">
        <v>6</v>
      </c>
      <c r="X9" s="55">
        <f t="shared" si="4"/>
        <v>14</v>
      </c>
      <c r="Y9" s="9" t="str">
        <f t="shared" si="5"/>
        <v>OK</v>
      </c>
    </row>
    <row r="10" spans="2:25" ht="21" thickTop="1" thickBot="1">
      <c r="B10" s="70">
        <v>4</v>
      </c>
      <c r="C10" s="150" t="s">
        <v>72</v>
      </c>
      <c r="D10" s="36">
        <f>VLOOKUP(C10,Données!$A$2:$G$47,7,FALSE)</f>
        <v>32.9</v>
      </c>
      <c r="E10" s="63" t="s">
        <v>152</v>
      </c>
      <c r="F10" s="64">
        <v>14</v>
      </c>
      <c r="G10" s="65">
        <v>19</v>
      </c>
      <c r="H10" s="33">
        <f t="shared" si="0"/>
        <v>33</v>
      </c>
      <c r="I10" s="32"/>
      <c r="J10" s="70">
        <v>4</v>
      </c>
      <c r="K10" s="51" t="s">
        <v>93</v>
      </c>
      <c r="L10" s="64">
        <v>4</v>
      </c>
      <c r="M10" s="64">
        <v>9</v>
      </c>
      <c r="N10" s="34">
        <f t="shared" si="1"/>
        <v>13</v>
      </c>
      <c r="O10" s="64">
        <v>54</v>
      </c>
      <c r="P10" s="65">
        <v>48</v>
      </c>
      <c r="Q10" s="46">
        <f t="shared" si="2"/>
        <v>102</v>
      </c>
      <c r="R10" s="66" t="s">
        <v>115</v>
      </c>
      <c r="S10" s="53">
        <f t="shared" si="3"/>
        <v>30</v>
      </c>
      <c r="T10" s="54">
        <v>0</v>
      </c>
      <c r="U10" s="54">
        <v>2</v>
      </c>
      <c r="V10" s="54">
        <v>9</v>
      </c>
      <c r="X10" s="55">
        <f t="shared" si="4"/>
        <v>13</v>
      </c>
      <c r="Y10" s="9" t="str">
        <f t="shared" si="5"/>
        <v>OK</v>
      </c>
    </row>
    <row r="11" spans="2:25" ht="21" thickTop="1" thickBot="1">
      <c r="B11" s="70">
        <v>5</v>
      </c>
      <c r="C11" s="51" t="s">
        <v>66</v>
      </c>
      <c r="D11" s="36">
        <f>VLOOKUP(C11,Données!$A$2:$G$47,7,FALSE)</f>
        <v>19.600000000000001</v>
      </c>
      <c r="E11" s="63">
        <v>18.5</v>
      </c>
      <c r="F11" s="64">
        <v>15</v>
      </c>
      <c r="G11" s="65">
        <v>17</v>
      </c>
      <c r="H11" s="33">
        <f t="shared" si="0"/>
        <v>32</v>
      </c>
      <c r="I11" s="32"/>
      <c r="J11" s="145">
        <v>5</v>
      </c>
      <c r="K11" s="51" t="s">
        <v>63</v>
      </c>
      <c r="L11" s="64">
        <v>3</v>
      </c>
      <c r="M11" s="64">
        <v>9</v>
      </c>
      <c r="N11" s="34">
        <f t="shared" si="1"/>
        <v>12</v>
      </c>
      <c r="O11" s="64">
        <v>55</v>
      </c>
      <c r="P11" s="65">
        <v>47</v>
      </c>
      <c r="Q11" s="46">
        <f t="shared" si="2"/>
        <v>102</v>
      </c>
      <c r="R11" s="66" t="s">
        <v>115</v>
      </c>
      <c r="S11" s="53">
        <f t="shared" si="3"/>
        <v>30</v>
      </c>
      <c r="T11" s="54">
        <v>0</v>
      </c>
      <c r="U11" s="54">
        <v>4</v>
      </c>
      <c r="V11" s="54">
        <v>4</v>
      </c>
      <c r="X11" s="55">
        <f t="shared" si="4"/>
        <v>12</v>
      </c>
      <c r="Y11" s="9" t="str">
        <f t="shared" si="5"/>
        <v>OK</v>
      </c>
    </row>
    <row r="12" spans="2:25" ht="21" thickTop="1" thickBot="1">
      <c r="B12" s="70">
        <v>6</v>
      </c>
      <c r="C12" s="115" t="s">
        <v>63</v>
      </c>
      <c r="D12" s="36">
        <f>VLOOKUP(C12,Données!$A$2:$G$47,7,FALSE)</f>
        <v>23.3</v>
      </c>
      <c r="E12" s="63" t="s">
        <v>157</v>
      </c>
      <c r="F12" s="64">
        <v>13</v>
      </c>
      <c r="G12" s="65">
        <v>19</v>
      </c>
      <c r="H12" s="33">
        <f t="shared" si="0"/>
        <v>32</v>
      </c>
      <c r="I12" s="32"/>
      <c r="J12" s="70">
        <v>6</v>
      </c>
      <c r="K12" s="115" t="s">
        <v>96</v>
      </c>
      <c r="L12" s="64">
        <v>4</v>
      </c>
      <c r="M12" s="64">
        <v>6</v>
      </c>
      <c r="N12" s="34">
        <f t="shared" si="1"/>
        <v>10</v>
      </c>
      <c r="O12" s="64">
        <v>52</v>
      </c>
      <c r="P12" s="65">
        <v>47</v>
      </c>
      <c r="Q12" s="46">
        <f t="shared" si="2"/>
        <v>99</v>
      </c>
      <c r="R12" s="66" t="s">
        <v>115</v>
      </c>
      <c r="S12" s="53">
        <f t="shared" si="3"/>
        <v>27</v>
      </c>
      <c r="T12" s="54">
        <v>0</v>
      </c>
      <c r="U12" s="54">
        <v>1</v>
      </c>
      <c r="V12" s="54">
        <v>8</v>
      </c>
      <c r="X12" s="55">
        <f t="shared" si="4"/>
        <v>10</v>
      </c>
      <c r="Y12" s="9" t="str">
        <f t="shared" si="5"/>
        <v>OK</v>
      </c>
    </row>
    <row r="13" spans="2:25" ht="21" thickTop="1" thickBot="1">
      <c r="B13" s="70">
        <v>7</v>
      </c>
      <c r="C13" s="51" t="s">
        <v>97</v>
      </c>
      <c r="D13" s="36">
        <f>VLOOKUP(C13,Données!$A$2:$G$47,7,FALSE)</f>
        <v>40</v>
      </c>
      <c r="E13" s="63" t="s">
        <v>155</v>
      </c>
      <c r="F13" s="64">
        <v>17</v>
      </c>
      <c r="G13" s="65">
        <v>13</v>
      </c>
      <c r="H13" s="33">
        <f t="shared" si="0"/>
        <v>30</v>
      </c>
      <c r="I13" s="32"/>
      <c r="J13" s="145">
        <v>7</v>
      </c>
      <c r="K13" s="51" t="s">
        <v>94</v>
      </c>
      <c r="L13" s="64">
        <v>1</v>
      </c>
      <c r="M13" s="64">
        <v>8</v>
      </c>
      <c r="N13" s="34">
        <f t="shared" si="1"/>
        <v>9</v>
      </c>
      <c r="O13" s="64">
        <v>56</v>
      </c>
      <c r="P13" s="65">
        <v>45</v>
      </c>
      <c r="Q13" s="46">
        <f t="shared" si="2"/>
        <v>101</v>
      </c>
      <c r="R13" s="66" t="s">
        <v>115</v>
      </c>
      <c r="S13" s="53">
        <f t="shared" si="3"/>
        <v>29</v>
      </c>
      <c r="T13" s="54">
        <v>0</v>
      </c>
      <c r="U13" s="54">
        <v>3</v>
      </c>
      <c r="V13" s="54">
        <v>3</v>
      </c>
      <c r="X13" s="55">
        <f t="shared" si="4"/>
        <v>9</v>
      </c>
      <c r="Y13" s="9" t="str">
        <f t="shared" si="5"/>
        <v>OK</v>
      </c>
    </row>
    <row r="14" spans="2:25" ht="21" thickTop="1" thickBot="1">
      <c r="B14" s="70">
        <v>8</v>
      </c>
      <c r="C14" s="52" t="s">
        <v>65</v>
      </c>
      <c r="D14" s="36">
        <f>VLOOKUP(C14,Données!$A$2:$G$47,7,FALSE)</f>
        <v>36</v>
      </c>
      <c r="E14" s="63" t="s">
        <v>156</v>
      </c>
      <c r="F14" s="64">
        <v>10</v>
      </c>
      <c r="G14" s="65">
        <v>20</v>
      </c>
      <c r="H14" s="33">
        <f t="shared" si="0"/>
        <v>30</v>
      </c>
      <c r="I14" s="32"/>
      <c r="J14" s="70">
        <v>8</v>
      </c>
      <c r="K14" s="51" t="s">
        <v>62</v>
      </c>
      <c r="L14" s="64">
        <v>2</v>
      </c>
      <c r="M14" s="64">
        <v>7</v>
      </c>
      <c r="N14" s="34">
        <f t="shared" si="1"/>
        <v>9</v>
      </c>
      <c r="O14" s="64">
        <v>63</v>
      </c>
      <c r="P14" s="65">
        <v>50</v>
      </c>
      <c r="Q14" s="46">
        <f t="shared" si="2"/>
        <v>113</v>
      </c>
      <c r="R14" s="66" t="s">
        <v>115</v>
      </c>
      <c r="S14" s="53">
        <f t="shared" si="3"/>
        <v>41</v>
      </c>
      <c r="T14" s="54">
        <v>0</v>
      </c>
      <c r="U14" s="54">
        <v>0</v>
      </c>
      <c r="V14" s="54">
        <v>9</v>
      </c>
      <c r="X14" s="55">
        <f t="shared" si="4"/>
        <v>9</v>
      </c>
      <c r="Y14" s="9" t="str">
        <f t="shared" si="5"/>
        <v>OK</v>
      </c>
    </row>
    <row r="15" spans="2:25" ht="21" thickTop="1" thickBot="1">
      <c r="B15" s="70">
        <v>9</v>
      </c>
      <c r="C15" s="51" t="s">
        <v>93</v>
      </c>
      <c r="D15" s="36">
        <f>VLOOKUP(C15,Données!$A$2:$G$47,7,FALSE)</f>
        <v>20.399999999999999</v>
      </c>
      <c r="E15" s="63" t="s">
        <v>160</v>
      </c>
      <c r="F15" s="64">
        <v>12</v>
      </c>
      <c r="G15" s="65">
        <v>18</v>
      </c>
      <c r="H15" s="33">
        <f t="shared" si="0"/>
        <v>30</v>
      </c>
      <c r="I15" s="32"/>
      <c r="J15" s="146">
        <v>9</v>
      </c>
      <c r="K15" s="152" t="s">
        <v>72</v>
      </c>
      <c r="L15" s="64">
        <v>2</v>
      </c>
      <c r="M15" s="64">
        <v>6</v>
      </c>
      <c r="N15" s="34">
        <f t="shared" si="1"/>
        <v>8</v>
      </c>
      <c r="O15" s="64">
        <v>57</v>
      </c>
      <c r="P15" s="65">
        <v>51</v>
      </c>
      <c r="Q15" s="46">
        <f t="shared" si="2"/>
        <v>108</v>
      </c>
      <c r="R15" s="66" t="s">
        <v>115</v>
      </c>
      <c r="S15" s="53">
        <f t="shared" si="3"/>
        <v>36</v>
      </c>
      <c r="T15" s="54">
        <v>0</v>
      </c>
      <c r="U15" s="54">
        <v>1</v>
      </c>
      <c r="V15" s="54">
        <v>6</v>
      </c>
      <c r="X15" s="55">
        <f t="shared" si="4"/>
        <v>8</v>
      </c>
      <c r="Y15" s="9" t="str">
        <f t="shared" si="5"/>
        <v>OK</v>
      </c>
    </row>
    <row r="16" spans="2:25" ht="21" thickTop="1" thickBot="1">
      <c r="B16" s="70">
        <v>10</v>
      </c>
      <c r="C16" s="51" t="s">
        <v>62</v>
      </c>
      <c r="D16" s="36">
        <f>VLOOKUP(C16,Données!$A$2:$G$47,7,FALSE)</f>
        <v>28.2</v>
      </c>
      <c r="E16" s="63">
        <v>29.6</v>
      </c>
      <c r="F16" s="64">
        <v>10</v>
      </c>
      <c r="G16" s="65">
        <v>20</v>
      </c>
      <c r="H16" s="33">
        <f t="shared" si="0"/>
        <v>30</v>
      </c>
      <c r="I16" s="32"/>
      <c r="J16" s="70">
        <v>10</v>
      </c>
      <c r="K16" s="51" t="s">
        <v>97</v>
      </c>
      <c r="L16" s="64">
        <v>5</v>
      </c>
      <c r="M16" s="64">
        <v>2</v>
      </c>
      <c r="N16" s="34">
        <f t="shared" si="1"/>
        <v>7</v>
      </c>
      <c r="O16" s="64">
        <v>56</v>
      </c>
      <c r="P16" s="65">
        <v>62</v>
      </c>
      <c r="Q16" s="46">
        <f t="shared" si="2"/>
        <v>118</v>
      </c>
      <c r="R16" s="66" t="s">
        <v>115</v>
      </c>
      <c r="S16" s="53">
        <f t="shared" si="3"/>
        <v>46</v>
      </c>
      <c r="T16" s="54">
        <v>0</v>
      </c>
      <c r="U16" s="54">
        <v>2</v>
      </c>
      <c r="V16" s="54">
        <v>3</v>
      </c>
      <c r="X16" s="55">
        <f t="shared" si="4"/>
        <v>7</v>
      </c>
      <c r="Y16" s="9" t="str">
        <f t="shared" si="5"/>
        <v>OK</v>
      </c>
    </row>
    <row r="17" spans="2:25" ht="21" thickTop="1" thickBot="1">
      <c r="B17" s="70">
        <v>11</v>
      </c>
      <c r="C17" s="51" t="s">
        <v>89</v>
      </c>
      <c r="D17" s="36">
        <f>VLOOKUP(C17,Données!$A$2:$G$47,7,FALSE)</f>
        <v>13.7</v>
      </c>
      <c r="E17" s="63" t="s">
        <v>151</v>
      </c>
      <c r="F17" s="64">
        <v>15</v>
      </c>
      <c r="G17" s="65">
        <v>15</v>
      </c>
      <c r="H17" s="33">
        <f t="shared" si="0"/>
        <v>30</v>
      </c>
      <c r="I17" s="32"/>
      <c r="J17" s="145">
        <v>11</v>
      </c>
      <c r="K17" s="51" t="s">
        <v>75</v>
      </c>
      <c r="L17" s="64">
        <v>3</v>
      </c>
      <c r="M17" s="64">
        <v>4</v>
      </c>
      <c r="N17" s="34">
        <f t="shared" si="1"/>
        <v>7</v>
      </c>
      <c r="O17" s="64">
        <v>61</v>
      </c>
      <c r="P17" s="65">
        <v>53</v>
      </c>
      <c r="Q17" s="46">
        <f t="shared" si="2"/>
        <v>114</v>
      </c>
      <c r="R17" s="66" t="s">
        <v>115</v>
      </c>
      <c r="S17" s="53">
        <f t="shared" si="3"/>
        <v>42</v>
      </c>
      <c r="T17" s="54">
        <v>0</v>
      </c>
      <c r="U17" s="54">
        <v>1</v>
      </c>
      <c r="V17" s="54">
        <v>5</v>
      </c>
      <c r="X17" s="55">
        <f t="shared" ref="X17:X22" si="6">T17*3+U17*2+V17*1</f>
        <v>7</v>
      </c>
      <c r="Y17" s="9" t="str">
        <f t="shared" ref="Y17:Y22" si="7">IF(N17=X17,"OK","KO")</f>
        <v>OK</v>
      </c>
    </row>
    <row r="18" spans="2:25" ht="21" thickTop="1" thickBot="1">
      <c r="B18" s="70">
        <v>12</v>
      </c>
      <c r="C18" s="51" t="s">
        <v>94</v>
      </c>
      <c r="D18" s="36">
        <f>VLOOKUP(C18,Données!$A$2:$G$47,7,FALSE)</f>
        <v>18.2</v>
      </c>
      <c r="E18" s="63" t="s">
        <v>154</v>
      </c>
      <c r="F18" s="64">
        <v>10</v>
      </c>
      <c r="G18" s="65">
        <v>18</v>
      </c>
      <c r="H18" s="33">
        <f t="shared" si="0"/>
        <v>28</v>
      </c>
      <c r="I18" s="32"/>
      <c r="J18" s="70">
        <v>12</v>
      </c>
      <c r="K18" s="150" t="s">
        <v>64</v>
      </c>
      <c r="L18" s="64">
        <v>1</v>
      </c>
      <c r="M18" s="64">
        <v>5</v>
      </c>
      <c r="N18" s="34">
        <f t="shared" si="1"/>
        <v>6</v>
      </c>
      <c r="O18" s="64">
        <v>67</v>
      </c>
      <c r="P18" s="65">
        <v>58</v>
      </c>
      <c r="Q18" s="46">
        <f t="shared" si="2"/>
        <v>125</v>
      </c>
      <c r="R18" s="66" t="s">
        <v>115</v>
      </c>
      <c r="S18" s="53">
        <f t="shared" si="3"/>
        <v>53</v>
      </c>
      <c r="T18" s="54">
        <v>0</v>
      </c>
      <c r="U18" s="54">
        <v>2</v>
      </c>
      <c r="V18" s="54">
        <v>2</v>
      </c>
      <c r="X18" s="55">
        <f t="shared" si="6"/>
        <v>6</v>
      </c>
      <c r="Y18" s="9" t="str">
        <f t="shared" si="7"/>
        <v>OK</v>
      </c>
    </row>
    <row r="19" spans="2:25" ht="21" thickTop="1" thickBot="1">
      <c r="B19" s="70">
        <v>13</v>
      </c>
      <c r="C19" s="51" t="s">
        <v>96</v>
      </c>
      <c r="D19" s="36">
        <f>VLOOKUP(C19,Données!$A$2:$G$47,7,FALSE)</f>
        <v>19</v>
      </c>
      <c r="E19" s="63" t="s">
        <v>148</v>
      </c>
      <c r="F19" s="64">
        <v>12</v>
      </c>
      <c r="G19" s="65">
        <v>15</v>
      </c>
      <c r="H19" s="33">
        <f t="shared" si="0"/>
        <v>27</v>
      </c>
      <c r="I19" s="32"/>
      <c r="J19" s="145">
        <v>13</v>
      </c>
      <c r="K19" s="52" t="s">
        <v>65</v>
      </c>
      <c r="L19" s="64">
        <v>0</v>
      </c>
      <c r="M19" s="64">
        <v>5</v>
      </c>
      <c r="N19" s="34">
        <f t="shared" si="1"/>
        <v>5</v>
      </c>
      <c r="O19" s="64">
        <v>66</v>
      </c>
      <c r="P19" s="65">
        <v>55</v>
      </c>
      <c r="Q19" s="46">
        <f t="shared" si="2"/>
        <v>121</v>
      </c>
      <c r="R19" s="66" t="s">
        <v>115</v>
      </c>
      <c r="S19" s="53">
        <f t="shared" si="3"/>
        <v>49</v>
      </c>
      <c r="T19" s="54">
        <v>0</v>
      </c>
      <c r="U19" s="54">
        <v>1</v>
      </c>
      <c r="V19" s="54">
        <v>3</v>
      </c>
      <c r="X19" s="55">
        <f t="shared" si="6"/>
        <v>5</v>
      </c>
      <c r="Y19" s="9" t="str">
        <f t="shared" si="7"/>
        <v>OK</v>
      </c>
    </row>
    <row r="20" spans="2:25" ht="21" thickTop="1" thickBot="1">
      <c r="B20" s="70">
        <v>14</v>
      </c>
      <c r="C20" s="51" t="s">
        <v>75</v>
      </c>
      <c r="D20" s="36">
        <f>VLOOKUP(C20,Données!$A$2:$G$47,7,FALSE)</f>
        <v>23.5</v>
      </c>
      <c r="E20" s="63" t="s">
        <v>159</v>
      </c>
      <c r="F20" s="64">
        <v>10</v>
      </c>
      <c r="G20" s="65">
        <v>14</v>
      </c>
      <c r="H20" s="33">
        <f t="shared" si="0"/>
        <v>24</v>
      </c>
      <c r="I20" s="32"/>
      <c r="J20" s="70">
        <v>14</v>
      </c>
      <c r="K20" s="52" t="s">
        <v>76</v>
      </c>
      <c r="L20" s="64">
        <v>0</v>
      </c>
      <c r="M20" s="64">
        <v>4</v>
      </c>
      <c r="N20" s="34">
        <f t="shared" si="1"/>
        <v>4</v>
      </c>
      <c r="O20" s="64">
        <v>70</v>
      </c>
      <c r="P20" s="65">
        <v>56</v>
      </c>
      <c r="Q20" s="46">
        <f t="shared" si="2"/>
        <v>126</v>
      </c>
      <c r="R20" s="66" t="s">
        <v>115</v>
      </c>
      <c r="S20" s="53">
        <f t="shared" si="3"/>
        <v>54</v>
      </c>
      <c r="T20" s="54">
        <v>0</v>
      </c>
      <c r="U20" s="54">
        <v>0</v>
      </c>
      <c r="V20" s="54">
        <v>4</v>
      </c>
      <c r="X20" s="55">
        <f t="shared" si="6"/>
        <v>4</v>
      </c>
      <c r="Y20" s="9" t="str">
        <f t="shared" si="7"/>
        <v>OK</v>
      </c>
    </row>
    <row r="21" spans="2:25" ht="21" thickTop="1" thickBot="1">
      <c r="B21" s="70">
        <v>15</v>
      </c>
      <c r="C21" s="52" t="s">
        <v>76</v>
      </c>
      <c r="D21" s="36">
        <f>VLOOKUP(C21,Données!$A$2:$G$47,7,FALSE)</f>
        <v>32.200000000000003</v>
      </c>
      <c r="E21" s="63" t="s">
        <v>158</v>
      </c>
      <c r="F21" s="64">
        <v>5</v>
      </c>
      <c r="G21" s="65">
        <v>18</v>
      </c>
      <c r="H21" s="33">
        <f t="shared" si="0"/>
        <v>23</v>
      </c>
      <c r="I21" s="32"/>
      <c r="J21" s="145">
        <v>15</v>
      </c>
      <c r="K21" s="51" t="s">
        <v>92</v>
      </c>
      <c r="L21" s="64">
        <v>0</v>
      </c>
      <c r="M21" s="64">
        <v>3</v>
      </c>
      <c r="N21" s="34">
        <f t="shared" si="1"/>
        <v>3</v>
      </c>
      <c r="O21" s="64">
        <v>70</v>
      </c>
      <c r="P21" s="65">
        <v>57</v>
      </c>
      <c r="Q21" s="46">
        <f t="shared" si="2"/>
        <v>127</v>
      </c>
      <c r="R21" s="66" t="s">
        <v>115</v>
      </c>
      <c r="S21" s="53">
        <f t="shared" si="3"/>
        <v>55</v>
      </c>
      <c r="T21" s="54">
        <v>0</v>
      </c>
      <c r="U21" s="54">
        <v>1</v>
      </c>
      <c r="V21" s="54">
        <v>1</v>
      </c>
      <c r="X21" s="55">
        <f t="shared" si="6"/>
        <v>3</v>
      </c>
      <c r="Y21" s="9" t="str">
        <f t="shared" si="7"/>
        <v>OK</v>
      </c>
    </row>
    <row r="22" spans="2:25" ht="21" thickTop="1" thickBot="1">
      <c r="B22" s="70">
        <v>16</v>
      </c>
      <c r="C22" s="51" t="s">
        <v>90</v>
      </c>
      <c r="D22" s="36">
        <f>VLOOKUP(C22,Données!$A$2:$G$47,7,FALSE)</f>
        <v>32.5</v>
      </c>
      <c r="E22" s="63" t="s">
        <v>153</v>
      </c>
      <c r="F22" s="64">
        <v>5</v>
      </c>
      <c r="G22" s="65">
        <v>12</v>
      </c>
      <c r="H22" s="33">
        <f t="shared" si="0"/>
        <v>17</v>
      </c>
      <c r="I22" s="32"/>
      <c r="J22" s="70">
        <v>16</v>
      </c>
      <c r="K22" s="51" t="s">
        <v>90</v>
      </c>
      <c r="L22" s="64">
        <v>0</v>
      </c>
      <c r="M22" s="64">
        <v>2</v>
      </c>
      <c r="N22" s="34">
        <f t="shared" si="1"/>
        <v>2</v>
      </c>
      <c r="O22" s="64">
        <v>69</v>
      </c>
      <c r="P22" s="65">
        <v>59</v>
      </c>
      <c r="Q22" s="46">
        <f t="shared" si="2"/>
        <v>128</v>
      </c>
      <c r="R22" s="66" t="s">
        <v>115</v>
      </c>
      <c r="S22" s="53">
        <f t="shared" si="3"/>
        <v>56</v>
      </c>
      <c r="T22" s="54">
        <v>0</v>
      </c>
      <c r="U22" s="54">
        <v>0</v>
      </c>
      <c r="V22" s="54">
        <v>2</v>
      </c>
      <c r="X22" s="55">
        <f t="shared" si="6"/>
        <v>2</v>
      </c>
      <c r="Y22" s="9" t="str">
        <f t="shared" si="7"/>
        <v>OK</v>
      </c>
    </row>
    <row r="23" spans="2:25" ht="21" thickTop="1" thickBot="1">
      <c r="B23" s="70">
        <v>17</v>
      </c>
      <c r="C23" s="51" t="s">
        <v>139</v>
      </c>
      <c r="D23" s="36">
        <f>VLOOKUP(C23,Données!$A$2:$G$47,7,FALSE)</f>
        <v>0</v>
      </c>
      <c r="E23" s="63" t="s">
        <v>163</v>
      </c>
      <c r="F23" s="64">
        <v>7</v>
      </c>
      <c r="G23" s="65">
        <v>4</v>
      </c>
      <c r="H23" s="33">
        <f t="shared" si="0"/>
        <v>11</v>
      </c>
      <c r="I23" s="32"/>
      <c r="J23" s="145">
        <v>17</v>
      </c>
      <c r="K23" s="51" t="s">
        <v>139</v>
      </c>
      <c r="L23" s="64">
        <v>1</v>
      </c>
      <c r="M23" s="64">
        <v>0</v>
      </c>
      <c r="N23" s="34">
        <f t="shared" si="1"/>
        <v>1</v>
      </c>
      <c r="O23" s="64">
        <v>68</v>
      </c>
      <c r="P23" s="65">
        <v>70</v>
      </c>
      <c r="Q23" s="46">
        <f t="shared" si="2"/>
        <v>138</v>
      </c>
      <c r="R23" s="66" t="s">
        <v>115</v>
      </c>
      <c r="S23" s="53">
        <f t="shared" si="3"/>
        <v>66</v>
      </c>
      <c r="T23" s="54">
        <v>0</v>
      </c>
      <c r="U23" s="54">
        <v>0</v>
      </c>
      <c r="V23" s="54">
        <v>1</v>
      </c>
      <c r="X23" s="55">
        <f t="shared" si="4"/>
        <v>1</v>
      </c>
      <c r="Y23" s="9" t="str">
        <f t="shared" si="5"/>
        <v>OK</v>
      </c>
    </row>
    <row r="24" spans="2:25" ht="15.75" thickTop="1">
      <c r="T24" s="67">
        <f>SUM(T7:T23)</f>
        <v>1</v>
      </c>
      <c r="U24" s="67">
        <f>SUM(U7:U23)</f>
        <v>29</v>
      </c>
      <c r="V24" s="67">
        <f>SUM(V7:V23)</f>
        <v>81</v>
      </c>
    </row>
  </sheetData>
  <sortState ref="K7:V23">
    <sortCondition descending="1" ref="N7:N23"/>
  </sortState>
  <mergeCells count="14">
    <mergeCell ref="R4:S5"/>
    <mergeCell ref="T4:T5"/>
    <mergeCell ref="U4:U5"/>
    <mergeCell ref="V4:V5"/>
    <mergeCell ref="B2:V2"/>
    <mergeCell ref="B4:B5"/>
    <mergeCell ref="C4:C5"/>
    <mergeCell ref="D4:D5"/>
    <mergeCell ref="E4:E5"/>
    <mergeCell ref="F4:H4"/>
    <mergeCell ref="J4:J5"/>
    <mergeCell ref="K4:K5"/>
    <mergeCell ref="L4:N4"/>
    <mergeCell ref="O4:Q4"/>
  </mergeCells>
  <conditionalFormatting sqref="Y7:Y23">
    <cfRule type="cellIs" dxfId="10" priority="4" operator="equal">
      <formula>"OK"</formula>
    </cfRule>
  </conditionalFormatting>
  <conditionalFormatting sqref="Y7:Y23">
    <cfRule type="expression" dxfId="9" priority="3">
      <formula>#REF!=#REF!</formula>
    </cfRule>
  </conditionalFormatting>
  <conditionalFormatting sqref="Y7:Y23">
    <cfRule type="cellIs" dxfId="8" priority="45" operator="equal">
      <formula>"KO"</formula>
    </cfRule>
    <cfRule type="iconSet" priority="46">
      <iconSet iconSet="3Symbols2">
        <cfvo type="percent" val="0"/>
        <cfvo type="percent" val="33"/>
        <cfvo type="percent" val="67"/>
      </iconSet>
    </cfRule>
  </conditionalFormatting>
  <pageMargins left="0" right="0" top="0" bottom="0" header="0" footer="0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Z24"/>
  <sheetViews>
    <sheetView zoomScale="70" zoomScaleNormal="70" workbookViewId="0">
      <selection activeCell="K8" sqref="K8"/>
    </sheetView>
  </sheetViews>
  <sheetFormatPr baseColWidth="10" defaultRowHeight="12.75"/>
  <cols>
    <col min="1" max="1" width="1.85546875" style="74" customWidth="1"/>
    <col min="2" max="2" width="7.5703125" style="74" customWidth="1"/>
    <col min="3" max="3" width="30.7109375" style="74" customWidth="1"/>
    <col min="4" max="4" width="7.7109375" style="74" customWidth="1"/>
    <col min="5" max="5" width="10.28515625" style="74" bestFit="1" customWidth="1"/>
    <col min="6" max="6" width="7.7109375" style="74" customWidth="1"/>
    <col min="7" max="7" width="8.7109375" style="74" bestFit="1" customWidth="1"/>
    <col min="8" max="8" width="6.7109375" style="74" bestFit="1" customWidth="1"/>
    <col min="9" max="9" width="1.85546875" style="74" customWidth="1"/>
    <col min="10" max="10" width="8.140625" style="74" bestFit="1" customWidth="1"/>
    <col min="11" max="11" width="29.42578125" style="74" bestFit="1" customWidth="1"/>
    <col min="12" max="12" width="6.140625" style="74" bestFit="1" customWidth="1"/>
    <col min="13" max="13" width="8.7109375" style="74" bestFit="1" customWidth="1"/>
    <col min="14" max="14" width="6.7109375" style="74" bestFit="1" customWidth="1"/>
    <col min="15" max="15" width="6.28515625" style="74" bestFit="1" customWidth="1"/>
    <col min="16" max="16" width="8.7109375" style="74" bestFit="1" customWidth="1"/>
    <col min="17" max="17" width="6.7109375" style="74" bestFit="1" customWidth="1"/>
    <col min="18" max="18" width="2.28515625" style="74" customWidth="1"/>
    <col min="19" max="19" width="4.28515625" style="74" customWidth="1"/>
    <col min="20" max="20" width="7.7109375" style="74" customWidth="1"/>
    <col min="21" max="21" width="5.140625" style="74" customWidth="1"/>
    <col min="22" max="22" width="7.28515625" style="74" customWidth="1"/>
    <col min="23" max="23" width="2.85546875" style="74" customWidth="1"/>
    <col min="24" max="24" width="4" style="74" bestFit="1" customWidth="1"/>
    <col min="25" max="25" width="3.85546875" style="74" bestFit="1" customWidth="1"/>
    <col min="26" max="16384" width="11.42578125" style="74"/>
  </cols>
  <sheetData>
    <row r="1" spans="2:26" ht="6.75" customHeight="1"/>
    <row r="2" spans="2:26" ht="57.75" customHeight="1">
      <c r="B2" s="319" t="s">
        <v>164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</row>
    <row r="3" spans="2:26" ht="7.5" customHeight="1" thickBot="1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45" t="s">
        <v>112</v>
      </c>
    </row>
    <row r="4" spans="2:26" ht="15.75" customHeight="1">
      <c r="B4" s="218" t="s">
        <v>103</v>
      </c>
      <c r="C4" s="180" t="s">
        <v>30</v>
      </c>
      <c r="D4" s="220" t="s">
        <v>104</v>
      </c>
      <c r="E4" s="220" t="s">
        <v>146</v>
      </c>
      <c r="F4" s="221" t="s">
        <v>101</v>
      </c>
      <c r="G4" s="222"/>
      <c r="H4" s="223"/>
      <c r="I4" s="14"/>
      <c r="J4" s="224" t="s">
        <v>103</v>
      </c>
      <c r="K4" s="180" t="s">
        <v>30</v>
      </c>
      <c r="L4" s="182" t="s">
        <v>102</v>
      </c>
      <c r="M4" s="183"/>
      <c r="N4" s="184"/>
      <c r="O4" s="185" t="s">
        <v>31</v>
      </c>
      <c r="P4" s="186"/>
      <c r="Q4" s="187"/>
      <c r="R4" s="269" t="s">
        <v>116</v>
      </c>
      <c r="S4" s="270"/>
      <c r="T4" s="190" t="s">
        <v>121</v>
      </c>
      <c r="U4" s="190" t="s">
        <v>122</v>
      </c>
      <c r="V4" s="192" t="s">
        <v>123</v>
      </c>
    </row>
    <row r="5" spans="2:26" ht="16.5" customHeight="1" thickBot="1">
      <c r="B5" s="219"/>
      <c r="C5" s="181"/>
      <c r="D5" s="181"/>
      <c r="E5" s="181"/>
      <c r="F5" s="22" t="s">
        <v>32</v>
      </c>
      <c r="G5" s="23" t="s">
        <v>33</v>
      </c>
      <c r="H5" s="24" t="s">
        <v>34</v>
      </c>
      <c r="I5" s="14"/>
      <c r="J5" s="225"/>
      <c r="K5" s="181"/>
      <c r="L5" s="25" t="s">
        <v>32</v>
      </c>
      <c r="M5" s="26" t="s">
        <v>33</v>
      </c>
      <c r="N5" s="27" t="s">
        <v>34</v>
      </c>
      <c r="O5" s="28" t="s">
        <v>32</v>
      </c>
      <c r="P5" s="29" t="s">
        <v>33</v>
      </c>
      <c r="Q5" s="30" t="s">
        <v>34</v>
      </c>
      <c r="R5" s="271"/>
      <c r="S5" s="272"/>
      <c r="T5" s="191"/>
      <c r="U5" s="191"/>
      <c r="V5" s="193"/>
    </row>
    <row r="6" spans="2:26" ht="7.5" customHeight="1" thickBot="1">
      <c r="C6" s="13"/>
      <c r="D6" s="15"/>
      <c r="E6" s="35"/>
      <c r="F6" s="16"/>
      <c r="G6" s="17"/>
      <c r="H6" s="13"/>
      <c r="I6" s="13"/>
      <c r="J6" s="13"/>
      <c r="K6" s="18"/>
      <c r="L6" s="19"/>
      <c r="M6" s="20"/>
      <c r="N6" s="21"/>
      <c r="O6" s="19"/>
      <c r="P6" s="20"/>
      <c r="Q6" s="21"/>
      <c r="R6" s="13"/>
      <c r="S6" s="13"/>
    </row>
    <row r="7" spans="2:26" ht="19.5" customHeight="1" thickTop="1" thickBot="1">
      <c r="B7" s="343">
        <v>1</v>
      </c>
      <c r="C7" s="160" t="s">
        <v>64</v>
      </c>
      <c r="D7" s="147">
        <f>VLOOKUP(C7,Données!$A$2:$H$47,8,FALSE)</f>
        <v>50</v>
      </c>
      <c r="E7" s="320">
        <f>AVERAGE(D7:D9)</f>
        <v>33.6</v>
      </c>
      <c r="F7" s="282">
        <v>31</v>
      </c>
      <c r="G7" s="306">
        <v>32</v>
      </c>
      <c r="H7" s="279">
        <f>F7+G7</f>
        <v>63</v>
      </c>
      <c r="J7" s="343">
        <v>1</v>
      </c>
      <c r="K7" s="163" t="s">
        <v>64</v>
      </c>
      <c r="L7" s="282">
        <v>15</v>
      </c>
      <c r="M7" s="306">
        <v>16</v>
      </c>
      <c r="N7" s="309">
        <f>L7+M7</f>
        <v>31</v>
      </c>
      <c r="O7" s="313">
        <v>39</v>
      </c>
      <c r="P7" s="282">
        <v>39</v>
      </c>
      <c r="Q7" s="297">
        <f>O7+P7</f>
        <v>78</v>
      </c>
      <c r="R7" s="303" t="s">
        <v>115</v>
      </c>
      <c r="S7" s="300">
        <f>Q7-72</f>
        <v>6</v>
      </c>
      <c r="T7" s="294">
        <v>0</v>
      </c>
      <c r="U7" s="294">
        <v>13</v>
      </c>
      <c r="V7" s="291">
        <v>5</v>
      </c>
      <c r="Y7" s="316">
        <f>T10*3+U10*2+V10*1</f>
        <v>30</v>
      </c>
      <c r="Z7" s="334" t="str">
        <f>IF(N10=Y7,"OK","KO")</f>
        <v>OK</v>
      </c>
    </row>
    <row r="8" spans="2:26" ht="19.5" customHeight="1" thickTop="1" thickBot="1">
      <c r="B8" s="344"/>
      <c r="C8" s="161" t="s">
        <v>81</v>
      </c>
      <c r="D8" s="149">
        <f>VLOOKUP(C8,Données!$A$2:$H$47,8,FALSE)</f>
        <v>38</v>
      </c>
      <c r="E8" s="349"/>
      <c r="F8" s="346"/>
      <c r="G8" s="347"/>
      <c r="H8" s="350"/>
      <c r="J8" s="344"/>
      <c r="K8" s="161" t="s">
        <v>81</v>
      </c>
      <c r="L8" s="346"/>
      <c r="M8" s="347"/>
      <c r="N8" s="309"/>
      <c r="O8" s="348"/>
      <c r="P8" s="346"/>
      <c r="Q8" s="338"/>
      <c r="R8" s="339"/>
      <c r="S8" s="340"/>
      <c r="T8" s="341"/>
      <c r="U8" s="341"/>
      <c r="V8" s="342"/>
      <c r="Y8" s="317"/>
      <c r="Z8" s="334"/>
    </row>
    <row r="9" spans="2:26" ht="20.25" customHeight="1" thickTop="1" thickBot="1">
      <c r="B9" s="345"/>
      <c r="C9" s="162" t="s">
        <v>89</v>
      </c>
      <c r="D9" s="148">
        <f>VLOOKUP(C9,Données!$A$2:$H$47,8,FALSE)</f>
        <v>12.8</v>
      </c>
      <c r="E9" s="321"/>
      <c r="F9" s="284"/>
      <c r="G9" s="308"/>
      <c r="H9" s="281"/>
      <c r="J9" s="345"/>
      <c r="K9" s="162" t="s">
        <v>89</v>
      </c>
      <c r="L9" s="284"/>
      <c r="M9" s="308"/>
      <c r="N9" s="311"/>
      <c r="O9" s="315"/>
      <c r="P9" s="284"/>
      <c r="Q9" s="299"/>
      <c r="R9" s="305"/>
      <c r="S9" s="302"/>
      <c r="T9" s="296"/>
      <c r="U9" s="296"/>
      <c r="V9" s="293"/>
      <c r="Y9" s="317"/>
      <c r="Z9" s="334"/>
    </row>
    <row r="10" spans="2:26" ht="19.5" customHeight="1" thickTop="1" thickBot="1">
      <c r="B10" s="285">
        <v>2</v>
      </c>
      <c r="C10" s="154" t="s">
        <v>114</v>
      </c>
      <c r="D10" s="147">
        <f>VLOOKUP(C10,Données!$A$2:$H$47,8,FALSE)</f>
        <v>49</v>
      </c>
      <c r="E10" s="320">
        <f>AVERAGE(D10:D12)</f>
        <v>31.866666666666664</v>
      </c>
      <c r="F10" s="282">
        <v>30</v>
      </c>
      <c r="G10" s="306">
        <v>29</v>
      </c>
      <c r="H10" s="279">
        <f>F10+G10</f>
        <v>59</v>
      </c>
      <c r="J10" s="335">
        <v>2</v>
      </c>
      <c r="K10" s="154" t="s">
        <v>80</v>
      </c>
      <c r="L10" s="282">
        <v>16</v>
      </c>
      <c r="M10" s="306">
        <v>14</v>
      </c>
      <c r="N10" s="309">
        <f>L10+M10</f>
        <v>30</v>
      </c>
      <c r="O10" s="313">
        <v>38</v>
      </c>
      <c r="P10" s="282">
        <v>41</v>
      </c>
      <c r="Q10" s="297">
        <f>O10+P10</f>
        <v>79</v>
      </c>
      <c r="R10" s="303" t="s">
        <v>115</v>
      </c>
      <c r="S10" s="300">
        <f>Q10-72</f>
        <v>7</v>
      </c>
      <c r="T10" s="294">
        <v>1</v>
      </c>
      <c r="U10" s="294">
        <v>10</v>
      </c>
      <c r="V10" s="291">
        <v>7</v>
      </c>
      <c r="Y10" s="316">
        <f>T16*3+U16*2+V16*1</f>
        <v>29</v>
      </c>
      <c r="Z10" s="334" t="str">
        <f>IF(N16=Y10,"OK","KO")</f>
        <v>OK</v>
      </c>
    </row>
    <row r="11" spans="2:26" ht="20.25" customHeight="1" thickTop="1" thickBot="1">
      <c r="B11" s="286"/>
      <c r="C11" s="155" t="s">
        <v>66</v>
      </c>
      <c r="D11" s="149">
        <f>VLOOKUP(C11,Données!$A$2:$H$47,8,FALSE)</f>
        <v>19.600000000000001</v>
      </c>
      <c r="E11" s="322"/>
      <c r="F11" s="283"/>
      <c r="G11" s="307"/>
      <c r="H11" s="280"/>
      <c r="J11" s="336"/>
      <c r="K11" s="155" t="s">
        <v>90</v>
      </c>
      <c r="L11" s="283"/>
      <c r="M11" s="307"/>
      <c r="N11" s="310"/>
      <c r="O11" s="314"/>
      <c r="P11" s="283"/>
      <c r="Q11" s="298"/>
      <c r="R11" s="304"/>
      <c r="S11" s="301"/>
      <c r="T11" s="295"/>
      <c r="U11" s="295"/>
      <c r="V11" s="292"/>
      <c r="Y11" s="317"/>
      <c r="Z11" s="334"/>
    </row>
    <row r="12" spans="2:26" ht="19.5" customHeight="1" thickTop="1" thickBot="1">
      <c r="B12" s="287"/>
      <c r="C12" s="156" t="s">
        <v>71</v>
      </c>
      <c r="D12" s="148">
        <f>VLOOKUP(C12,Données!$A$2:$H$47,8,FALSE)</f>
        <v>27</v>
      </c>
      <c r="E12" s="321"/>
      <c r="F12" s="284"/>
      <c r="G12" s="308"/>
      <c r="H12" s="281"/>
      <c r="J12" s="336"/>
      <c r="K12" s="156" t="s">
        <v>94</v>
      </c>
      <c r="L12" s="284"/>
      <c r="M12" s="308"/>
      <c r="N12" s="311"/>
      <c r="O12" s="315"/>
      <c r="P12" s="284"/>
      <c r="Q12" s="299"/>
      <c r="R12" s="305"/>
      <c r="S12" s="302"/>
      <c r="T12" s="296"/>
      <c r="U12" s="296"/>
      <c r="V12" s="293"/>
      <c r="Y12" s="317"/>
      <c r="Z12" s="334"/>
    </row>
    <row r="13" spans="2:26" ht="20.25" customHeight="1" thickTop="1" thickBot="1">
      <c r="B13" s="335">
        <v>3</v>
      </c>
      <c r="C13" s="154" t="s">
        <v>76</v>
      </c>
      <c r="D13" s="147">
        <f>VLOOKUP(C13,Données!$A$2:$H$47,8,FALSE)</f>
        <v>32.4</v>
      </c>
      <c r="E13" s="320">
        <f>AVERAGE(D13:D15)</f>
        <v>26.633333333333336</v>
      </c>
      <c r="F13" s="282">
        <v>26</v>
      </c>
      <c r="G13" s="306">
        <v>28</v>
      </c>
      <c r="H13" s="279">
        <f>F13+G13</f>
        <v>54</v>
      </c>
      <c r="J13" s="336"/>
      <c r="K13" s="154" t="s">
        <v>76</v>
      </c>
      <c r="L13" s="282">
        <v>14</v>
      </c>
      <c r="M13" s="306">
        <v>16</v>
      </c>
      <c r="N13" s="309">
        <f>L13+M13</f>
        <v>30</v>
      </c>
      <c r="O13" s="313">
        <v>40</v>
      </c>
      <c r="P13" s="282">
        <v>39</v>
      </c>
      <c r="Q13" s="297">
        <f>O13+P13</f>
        <v>79</v>
      </c>
      <c r="R13" s="303" t="s">
        <v>115</v>
      </c>
      <c r="S13" s="300">
        <f>Q13-72</f>
        <v>7</v>
      </c>
      <c r="T13" s="294">
        <v>1</v>
      </c>
      <c r="U13" s="294">
        <v>10</v>
      </c>
      <c r="V13" s="291">
        <v>7</v>
      </c>
      <c r="Y13" s="316">
        <f>T13*3+U13*2+V13*1</f>
        <v>30</v>
      </c>
      <c r="Z13" s="334" t="str">
        <f>IF(N13=Y13,"OK","KO")</f>
        <v>OK</v>
      </c>
    </row>
    <row r="14" spans="2:26" ht="19.5" customHeight="1" thickTop="1" thickBot="1">
      <c r="B14" s="336"/>
      <c r="C14" s="155" t="s">
        <v>62</v>
      </c>
      <c r="D14" s="149">
        <f>VLOOKUP(C14,Données!$A$2:$H$47,8,FALSE)</f>
        <v>28.4</v>
      </c>
      <c r="E14" s="322"/>
      <c r="F14" s="283"/>
      <c r="G14" s="307"/>
      <c r="H14" s="280"/>
      <c r="J14" s="336"/>
      <c r="K14" s="155" t="s">
        <v>62</v>
      </c>
      <c r="L14" s="283"/>
      <c r="M14" s="307"/>
      <c r="N14" s="310"/>
      <c r="O14" s="314"/>
      <c r="P14" s="283"/>
      <c r="Q14" s="298"/>
      <c r="R14" s="304"/>
      <c r="S14" s="301"/>
      <c r="T14" s="295"/>
      <c r="U14" s="295"/>
      <c r="V14" s="292"/>
      <c r="Y14" s="317"/>
      <c r="Z14" s="334"/>
    </row>
    <row r="15" spans="2:26" ht="20.25" customHeight="1" thickTop="1" thickBot="1">
      <c r="B15" s="336"/>
      <c r="C15" s="156" t="s">
        <v>96</v>
      </c>
      <c r="D15" s="148">
        <f>VLOOKUP(C15,Données!$A$2:$H$47,8,FALSE)</f>
        <v>19.100000000000001</v>
      </c>
      <c r="E15" s="321"/>
      <c r="F15" s="284"/>
      <c r="G15" s="308"/>
      <c r="H15" s="281"/>
      <c r="J15" s="337"/>
      <c r="K15" s="156" t="s">
        <v>96</v>
      </c>
      <c r="L15" s="328"/>
      <c r="M15" s="329"/>
      <c r="N15" s="331"/>
      <c r="O15" s="332"/>
      <c r="P15" s="328"/>
      <c r="Q15" s="333"/>
      <c r="R15" s="325"/>
      <c r="S15" s="326"/>
      <c r="T15" s="323"/>
      <c r="U15" s="323"/>
      <c r="V15" s="324"/>
      <c r="Y15" s="317"/>
      <c r="Z15" s="334"/>
    </row>
    <row r="16" spans="2:26" ht="19.5" customHeight="1" thickTop="1" thickBot="1">
      <c r="B16" s="336"/>
      <c r="C16" s="157" t="s">
        <v>97</v>
      </c>
      <c r="D16" s="147">
        <f>VLOOKUP(C16,Données!$A$2:$H$47,8,FALSE)</f>
        <v>40</v>
      </c>
      <c r="E16" s="320">
        <f>AVERAGE(D16:D18)</f>
        <v>29</v>
      </c>
      <c r="F16" s="282">
        <v>29</v>
      </c>
      <c r="G16" s="306">
        <v>25</v>
      </c>
      <c r="H16" s="279">
        <f>F16+G16</f>
        <v>54</v>
      </c>
      <c r="J16" s="285">
        <v>4</v>
      </c>
      <c r="K16" s="154" t="s">
        <v>114</v>
      </c>
      <c r="L16" s="282">
        <v>15</v>
      </c>
      <c r="M16" s="306">
        <v>14</v>
      </c>
      <c r="N16" s="309">
        <f>L16+M16</f>
        <v>29</v>
      </c>
      <c r="O16" s="313">
        <v>39</v>
      </c>
      <c r="P16" s="282">
        <v>41</v>
      </c>
      <c r="Q16" s="297">
        <f>O16+P16</f>
        <v>80</v>
      </c>
      <c r="R16" s="303" t="s">
        <v>115</v>
      </c>
      <c r="S16" s="300">
        <f>Q16-72</f>
        <v>8</v>
      </c>
      <c r="T16" s="294">
        <v>1</v>
      </c>
      <c r="U16" s="294">
        <v>10</v>
      </c>
      <c r="V16" s="291">
        <v>6</v>
      </c>
      <c r="Y16" s="316">
        <f>T19*3+U19*2+V19*1</f>
        <v>28</v>
      </c>
      <c r="Z16" s="334" t="str">
        <f>IF(N19=Y16,"OK","KO")</f>
        <v>OK</v>
      </c>
    </row>
    <row r="17" spans="2:26" ht="19.5" customHeight="1" thickTop="1" thickBot="1">
      <c r="B17" s="336"/>
      <c r="C17" s="155" t="s">
        <v>75</v>
      </c>
      <c r="D17" s="149">
        <f>VLOOKUP(C17,Données!$A$2:$H$47,8,FALSE)</f>
        <v>23.6</v>
      </c>
      <c r="E17" s="349"/>
      <c r="F17" s="346"/>
      <c r="G17" s="347"/>
      <c r="H17" s="350"/>
      <c r="J17" s="286"/>
      <c r="K17" s="155" t="s">
        <v>66</v>
      </c>
      <c r="L17" s="283"/>
      <c r="M17" s="307"/>
      <c r="N17" s="310"/>
      <c r="O17" s="314"/>
      <c r="P17" s="283"/>
      <c r="Q17" s="298"/>
      <c r="R17" s="304"/>
      <c r="S17" s="301"/>
      <c r="T17" s="295"/>
      <c r="U17" s="295"/>
      <c r="V17" s="292"/>
      <c r="Y17" s="317"/>
      <c r="Z17" s="334"/>
    </row>
    <row r="18" spans="2:26" ht="20.25" customHeight="1" thickTop="1" thickBot="1">
      <c r="B18" s="337"/>
      <c r="C18" s="158" t="s">
        <v>63</v>
      </c>
      <c r="D18" s="148">
        <f>VLOOKUP(C18,Données!$A$2:$H$47,8,FALSE)</f>
        <v>23.4</v>
      </c>
      <c r="E18" s="322"/>
      <c r="F18" s="283"/>
      <c r="G18" s="307"/>
      <c r="H18" s="280"/>
      <c r="J18" s="287"/>
      <c r="K18" s="156" t="s">
        <v>71</v>
      </c>
      <c r="L18" s="284"/>
      <c r="M18" s="308"/>
      <c r="N18" s="310"/>
      <c r="O18" s="315"/>
      <c r="P18" s="284"/>
      <c r="Q18" s="299"/>
      <c r="R18" s="305"/>
      <c r="S18" s="302"/>
      <c r="T18" s="296"/>
      <c r="U18" s="296"/>
      <c r="V18" s="293"/>
      <c r="Y18" s="317"/>
      <c r="Z18" s="334"/>
    </row>
    <row r="19" spans="2:26" ht="20.25" customHeight="1" thickTop="1" thickBot="1">
      <c r="B19" s="285">
        <v>5</v>
      </c>
      <c r="C19" s="154" t="s">
        <v>80</v>
      </c>
      <c r="D19" s="147">
        <f>VLOOKUP(C19,Données!$A$2:$H$47,8,FALSE)</f>
        <v>25.9</v>
      </c>
      <c r="E19" s="320">
        <f>AVERAGE(D19:D21)</f>
        <v>25.633333333333336</v>
      </c>
      <c r="F19" s="282">
        <v>27</v>
      </c>
      <c r="G19" s="306">
        <v>26</v>
      </c>
      <c r="H19" s="279">
        <f>F19+G19</f>
        <v>53</v>
      </c>
      <c r="I19" s="16"/>
      <c r="J19" s="285">
        <v>5</v>
      </c>
      <c r="K19" s="157" t="s">
        <v>97</v>
      </c>
      <c r="L19" s="282">
        <v>16</v>
      </c>
      <c r="M19" s="306">
        <v>12</v>
      </c>
      <c r="N19" s="312">
        <f>L19+M19</f>
        <v>28</v>
      </c>
      <c r="O19" s="313">
        <v>38</v>
      </c>
      <c r="P19" s="282">
        <v>44</v>
      </c>
      <c r="Q19" s="297">
        <f>O19+P19</f>
        <v>82</v>
      </c>
      <c r="R19" s="303" t="s">
        <v>115</v>
      </c>
      <c r="S19" s="300">
        <f>Q19-72</f>
        <v>10</v>
      </c>
      <c r="T19" s="294">
        <v>1</v>
      </c>
      <c r="U19" s="294">
        <v>9</v>
      </c>
      <c r="V19" s="291">
        <v>7</v>
      </c>
      <c r="Y19" s="316">
        <f>T7*3+U7*2+V7*1</f>
        <v>31</v>
      </c>
      <c r="Z19" s="334" t="str">
        <f>IF(N7=Y19,"OK","KO")</f>
        <v>OK</v>
      </c>
    </row>
    <row r="20" spans="2:26" ht="20.25" customHeight="1" thickTop="1" thickBot="1">
      <c r="B20" s="286"/>
      <c r="C20" s="155" t="s">
        <v>90</v>
      </c>
      <c r="D20" s="149">
        <f>VLOOKUP(C20,Données!$A$2:$H$47,8,FALSE)</f>
        <v>32.700000000000003</v>
      </c>
      <c r="E20" s="322"/>
      <c r="F20" s="283"/>
      <c r="G20" s="307"/>
      <c r="H20" s="280"/>
      <c r="I20" s="16"/>
      <c r="J20" s="351"/>
      <c r="K20" s="155" t="s">
        <v>75</v>
      </c>
      <c r="L20" s="346"/>
      <c r="M20" s="347"/>
      <c r="N20" s="239"/>
      <c r="O20" s="348"/>
      <c r="P20" s="346"/>
      <c r="Q20" s="338"/>
      <c r="R20" s="339"/>
      <c r="S20" s="340"/>
      <c r="T20" s="341"/>
      <c r="U20" s="341"/>
      <c r="V20" s="342"/>
      <c r="Y20" s="317"/>
      <c r="Z20" s="334"/>
    </row>
    <row r="21" spans="2:26" ht="19.5" customHeight="1" thickTop="1" thickBot="1">
      <c r="B21" s="287"/>
      <c r="C21" s="156" t="s">
        <v>94</v>
      </c>
      <c r="D21" s="148">
        <f>VLOOKUP(C21,Données!$A$2:$H$47,8,FALSE)</f>
        <v>18.3</v>
      </c>
      <c r="E21" s="321"/>
      <c r="F21" s="284"/>
      <c r="G21" s="308"/>
      <c r="H21" s="281"/>
      <c r="I21" s="159"/>
      <c r="J21" s="287"/>
      <c r="K21" s="158" t="s">
        <v>63</v>
      </c>
      <c r="L21" s="284"/>
      <c r="M21" s="308"/>
      <c r="N21" s="311"/>
      <c r="O21" s="315"/>
      <c r="P21" s="284"/>
      <c r="Q21" s="299"/>
      <c r="R21" s="305"/>
      <c r="S21" s="302"/>
      <c r="T21" s="296"/>
      <c r="U21" s="296"/>
      <c r="V21" s="293"/>
      <c r="Y21" s="317"/>
      <c r="Z21" s="334"/>
    </row>
    <row r="22" spans="2:26" ht="18.75" thickTop="1">
      <c r="I22" s="136"/>
      <c r="J22" s="16"/>
      <c r="T22" s="153">
        <f>SUM(T7:T21)</f>
        <v>4</v>
      </c>
      <c r="U22" s="153">
        <f t="shared" ref="U22:V22" si="0">SUM(U7:U21)</f>
        <v>52</v>
      </c>
      <c r="V22" s="153">
        <f t="shared" si="0"/>
        <v>32</v>
      </c>
    </row>
    <row r="23" spans="2:26" ht="18">
      <c r="I23" s="136"/>
      <c r="J23" s="16"/>
    </row>
    <row r="24" spans="2:26" ht="18">
      <c r="I24" s="136"/>
      <c r="J24" s="16"/>
    </row>
  </sheetData>
  <mergeCells count="107">
    <mergeCell ref="B2:V2"/>
    <mergeCell ref="B4:B5"/>
    <mergeCell ref="C4:C5"/>
    <mergeCell ref="D4:D5"/>
    <mergeCell ref="E4:E5"/>
    <mergeCell ref="F4:H4"/>
    <mergeCell ref="J4:J5"/>
    <mergeCell ref="K4:K5"/>
    <mergeCell ref="L4:N4"/>
    <mergeCell ref="O4:Q4"/>
    <mergeCell ref="R4:S5"/>
    <mergeCell ref="T4:T5"/>
    <mergeCell ref="U4:U5"/>
    <mergeCell ref="V4:V5"/>
    <mergeCell ref="B19:B21"/>
    <mergeCell ref="E19:E21"/>
    <mergeCell ref="F19:F21"/>
    <mergeCell ref="G19:G21"/>
    <mergeCell ref="H19:H21"/>
    <mergeCell ref="U10:U12"/>
    <mergeCell ref="V10:V12"/>
    <mergeCell ref="R16:R18"/>
    <mergeCell ref="S16:S18"/>
    <mergeCell ref="T16:T18"/>
    <mergeCell ref="L10:L12"/>
    <mergeCell ref="M10:M12"/>
    <mergeCell ref="N10:N12"/>
    <mergeCell ref="O10:O12"/>
    <mergeCell ref="P10:P12"/>
    <mergeCell ref="Q10:Q12"/>
    <mergeCell ref="B10:B12"/>
    <mergeCell ref="E10:E12"/>
    <mergeCell ref="F10:F12"/>
    <mergeCell ref="G10:G12"/>
    <mergeCell ref="H10:H12"/>
    <mergeCell ref="J16:J18"/>
    <mergeCell ref="R10:R12"/>
    <mergeCell ref="S10:S12"/>
    <mergeCell ref="T10:T12"/>
    <mergeCell ref="E13:E15"/>
    <mergeCell ref="F13:F15"/>
    <mergeCell ref="G13:G15"/>
    <mergeCell ref="H13:H15"/>
    <mergeCell ref="L13:L15"/>
    <mergeCell ref="L16:L18"/>
    <mergeCell ref="M16:M18"/>
    <mergeCell ref="N16:N18"/>
    <mergeCell ref="O16:O18"/>
    <mergeCell ref="V13:V15"/>
    <mergeCell ref="M13:M15"/>
    <mergeCell ref="N13:N15"/>
    <mergeCell ref="O13:O15"/>
    <mergeCell ref="P13:P15"/>
    <mergeCell ref="Q13:Q15"/>
    <mergeCell ref="R13:R15"/>
    <mergeCell ref="U16:U18"/>
    <mergeCell ref="V16:V18"/>
    <mergeCell ref="P16:P18"/>
    <mergeCell ref="Q16:Q18"/>
    <mergeCell ref="R19:R21"/>
    <mergeCell ref="S19:S21"/>
    <mergeCell ref="T19:T21"/>
    <mergeCell ref="U19:U21"/>
    <mergeCell ref="V19:V21"/>
    <mergeCell ref="B7:B9"/>
    <mergeCell ref="E7:E9"/>
    <mergeCell ref="F7:F9"/>
    <mergeCell ref="G7:G9"/>
    <mergeCell ref="H7:H9"/>
    <mergeCell ref="L19:L21"/>
    <mergeCell ref="M19:M21"/>
    <mergeCell ref="N19:N21"/>
    <mergeCell ref="O19:O21"/>
    <mergeCell ref="P19:P21"/>
    <mergeCell ref="Q19:Q21"/>
    <mergeCell ref="E16:E18"/>
    <mergeCell ref="F16:F18"/>
    <mergeCell ref="G16:G18"/>
    <mergeCell ref="H16:H18"/>
    <mergeCell ref="J19:J21"/>
    <mergeCell ref="S13:S15"/>
    <mergeCell ref="T13:T15"/>
    <mergeCell ref="U13:U15"/>
    <mergeCell ref="Z7:Z9"/>
    <mergeCell ref="Z10:Z12"/>
    <mergeCell ref="Z13:Z15"/>
    <mergeCell ref="Z16:Z18"/>
    <mergeCell ref="Z19:Z21"/>
    <mergeCell ref="B13:B18"/>
    <mergeCell ref="J10:J15"/>
    <mergeCell ref="Y7:Y9"/>
    <mergeCell ref="Y10:Y12"/>
    <mergeCell ref="Y13:Y15"/>
    <mergeCell ref="Y16:Y18"/>
    <mergeCell ref="Y19:Y21"/>
    <mergeCell ref="Q7:Q9"/>
    <mergeCell ref="R7:R9"/>
    <mergeCell ref="S7:S9"/>
    <mergeCell ref="T7:T9"/>
    <mergeCell ref="U7:U9"/>
    <mergeCell ref="V7:V9"/>
    <mergeCell ref="J7:J9"/>
    <mergeCell ref="L7:L9"/>
    <mergeCell ref="M7:M9"/>
    <mergeCell ref="N7:N9"/>
    <mergeCell ref="O7:O9"/>
    <mergeCell ref="P7:P9"/>
  </mergeCells>
  <conditionalFormatting sqref="Z7 Z10 Z13 Z16 Z19:Z21">
    <cfRule type="cellIs" dxfId="7" priority="6" operator="equal">
      <formula>"OK"</formula>
    </cfRule>
  </conditionalFormatting>
  <conditionalFormatting sqref="Z7 Z10 Z13 Z16 Z19:Z21">
    <cfRule type="expression" dxfId="6" priority="5">
      <formula>#REF!=#REF!</formula>
    </cfRule>
  </conditionalFormatting>
  <conditionalFormatting sqref="Z7 Z10 Z13 Z16 Z19:Z21">
    <cfRule type="cellIs" dxfId="5" priority="9" operator="equal">
      <formula>"KO"</formula>
    </cfRule>
    <cfRule type="iconSet" priority="10">
      <iconSet iconSet="3Symbols2">
        <cfvo type="percent" val="0"/>
        <cfvo type="percent" val="33"/>
        <cfvo type="percent" val="67"/>
      </iconSet>
    </cfRule>
  </conditionalFormatting>
  <pageMargins left="0" right="0" top="0" bottom="0" header="0" footer="0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Z22"/>
  <sheetViews>
    <sheetView zoomScale="60" zoomScaleNormal="60" workbookViewId="0">
      <selection activeCell="X32" sqref="X32"/>
    </sheetView>
  </sheetViews>
  <sheetFormatPr baseColWidth="10" defaultRowHeight="12.75"/>
  <cols>
    <col min="1" max="1" width="1.85546875" style="74" customWidth="1"/>
    <col min="2" max="2" width="7.5703125" style="74" customWidth="1"/>
    <col min="3" max="3" width="29.140625" style="74" bestFit="1" customWidth="1"/>
    <col min="4" max="4" width="7.7109375" style="74" customWidth="1"/>
    <col min="5" max="5" width="10.28515625" style="74" bestFit="1" customWidth="1"/>
    <col min="6" max="6" width="7.7109375" style="74" customWidth="1"/>
    <col min="7" max="7" width="8.7109375" style="74" bestFit="1" customWidth="1"/>
    <col min="8" max="8" width="6.7109375" style="74" bestFit="1" customWidth="1"/>
    <col min="9" max="9" width="1.85546875" style="74" customWidth="1"/>
    <col min="10" max="10" width="8.140625" style="74" bestFit="1" customWidth="1"/>
    <col min="11" max="11" width="29.140625" style="74" bestFit="1" customWidth="1"/>
    <col min="12" max="12" width="6.140625" style="74" bestFit="1" customWidth="1"/>
    <col min="13" max="13" width="8.7109375" style="74" bestFit="1" customWidth="1"/>
    <col min="14" max="14" width="6.7109375" style="74" bestFit="1" customWidth="1"/>
    <col min="15" max="15" width="6.28515625" style="74" bestFit="1" customWidth="1"/>
    <col min="16" max="16" width="8.7109375" style="74" bestFit="1" customWidth="1"/>
    <col min="17" max="17" width="6.7109375" style="74" bestFit="1" customWidth="1"/>
    <col min="18" max="18" width="2.28515625" style="74" customWidth="1"/>
    <col min="19" max="19" width="4.28515625" style="74" customWidth="1"/>
    <col min="20" max="20" width="7.7109375" style="74" customWidth="1"/>
    <col min="21" max="21" width="5.140625" style="74" customWidth="1"/>
    <col min="22" max="22" width="7.28515625" style="74" customWidth="1"/>
    <col min="23" max="23" width="2.85546875" style="74" customWidth="1"/>
    <col min="24" max="24" width="4" style="74" bestFit="1" customWidth="1"/>
    <col min="25" max="25" width="3.85546875" style="74" bestFit="1" customWidth="1"/>
    <col min="26" max="16384" width="11.42578125" style="74"/>
  </cols>
  <sheetData>
    <row r="1" spans="2:26" ht="6.75" customHeight="1"/>
    <row r="2" spans="2:26" ht="57.75" customHeight="1">
      <c r="B2" s="319" t="s">
        <v>166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</row>
    <row r="3" spans="2:26" ht="7.5" customHeight="1" thickBot="1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45" t="s">
        <v>112</v>
      </c>
    </row>
    <row r="4" spans="2:26" ht="15.75" customHeight="1">
      <c r="B4" s="218" t="s">
        <v>103</v>
      </c>
      <c r="C4" s="180" t="s">
        <v>30</v>
      </c>
      <c r="D4" s="220" t="s">
        <v>104</v>
      </c>
      <c r="E4" s="220" t="s">
        <v>146</v>
      </c>
      <c r="F4" s="221" t="s">
        <v>101</v>
      </c>
      <c r="G4" s="222"/>
      <c r="H4" s="223"/>
      <c r="I4" s="14"/>
      <c r="J4" s="224" t="s">
        <v>103</v>
      </c>
      <c r="K4" s="180" t="s">
        <v>30</v>
      </c>
      <c r="L4" s="182" t="s">
        <v>102</v>
      </c>
      <c r="M4" s="183"/>
      <c r="N4" s="184"/>
      <c r="O4" s="185" t="s">
        <v>31</v>
      </c>
      <c r="P4" s="186"/>
      <c r="Q4" s="187"/>
      <c r="R4" s="269" t="s">
        <v>116</v>
      </c>
      <c r="S4" s="270"/>
      <c r="T4" s="190" t="s">
        <v>121</v>
      </c>
      <c r="U4" s="190" t="s">
        <v>122</v>
      </c>
      <c r="V4" s="192" t="s">
        <v>123</v>
      </c>
    </row>
    <row r="5" spans="2:26" ht="16.5" customHeight="1" thickBot="1">
      <c r="B5" s="219"/>
      <c r="C5" s="181"/>
      <c r="D5" s="181"/>
      <c r="E5" s="181"/>
      <c r="F5" s="22" t="s">
        <v>32</v>
      </c>
      <c r="G5" s="23" t="s">
        <v>33</v>
      </c>
      <c r="H5" s="24" t="s">
        <v>34</v>
      </c>
      <c r="I5" s="14"/>
      <c r="J5" s="225"/>
      <c r="K5" s="181"/>
      <c r="L5" s="25" t="s">
        <v>32</v>
      </c>
      <c r="M5" s="26" t="s">
        <v>33</v>
      </c>
      <c r="N5" s="27" t="s">
        <v>34</v>
      </c>
      <c r="O5" s="28" t="s">
        <v>32</v>
      </c>
      <c r="P5" s="29" t="s">
        <v>33</v>
      </c>
      <c r="Q5" s="30" t="s">
        <v>34</v>
      </c>
      <c r="R5" s="271"/>
      <c r="S5" s="272"/>
      <c r="T5" s="191"/>
      <c r="U5" s="191"/>
      <c r="V5" s="193"/>
    </row>
    <row r="6" spans="2:26" ht="7.5" customHeight="1" thickBot="1">
      <c r="C6" s="13"/>
      <c r="D6" s="15"/>
      <c r="E6" s="35"/>
      <c r="F6" s="16"/>
      <c r="G6" s="17"/>
      <c r="H6" s="13"/>
      <c r="I6" s="13"/>
      <c r="J6" s="13"/>
      <c r="K6" s="18"/>
      <c r="L6" s="19"/>
      <c r="M6" s="20"/>
      <c r="N6" s="21"/>
      <c r="O6" s="19"/>
      <c r="P6" s="20"/>
      <c r="Q6" s="21"/>
      <c r="R6" s="13"/>
      <c r="S6" s="13"/>
    </row>
    <row r="7" spans="2:26" ht="19.5" customHeight="1" thickTop="1" thickBot="1">
      <c r="B7" s="343">
        <v>1</v>
      </c>
      <c r="C7" s="161" t="s">
        <v>61</v>
      </c>
      <c r="D7" s="147">
        <f>VLOOKUP(C7,Données!$A$2:$H$47,8,FALSE)</f>
        <v>35.299999999999997</v>
      </c>
      <c r="E7" s="320">
        <f>AVERAGE(D7:D9)</f>
        <v>35.300000000000004</v>
      </c>
      <c r="F7" s="282">
        <v>30</v>
      </c>
      <c r="G7" s="306">
        <v>29</v>
      </c>
      <c r="H7" s="279">
        <f>F7+G7</f>
        <v>59</v>
      </c>
      <c r="J7" s="343">
        <v>1</v>
      </c>
      <c r="K7" s="161" t="s">
        <v>94</v>
      </c>
      <c r="L7" s="282">
        <v>15</v>
      </c>
      <c r="M7" s="363">
        <v>17</v>
      </c>
      <c r="N7" s="309">
        <f>L7+M7</f>
        <v>32</v>
      </c>
      <c r="O7" s="313">
        <v>39</v>
      </c>
      <c r="P7" s="282">
        <v>38</v>
      </c>
      <c r="Q7" s="297">
        <f>O7+P7</f>
        <v>77</v>
      </c>
      <c r="R7" s="303" t="s">
        <v>115</v>
      </c>
      <c r="S7" s="300">
        <f>Q7-72</f>
        <v>5</v>
      </c>
      <c r="T7" s="294">
        <v>3</v>
      </c>
      <c r="U7" s="294">
        <v>9</v>
      </c>
      <c r="V7" s="291">
        <v>5</v>
      </c>
      <c r="Y7" s="357">
        <f>T11*3+U11*2+V11*1</f>
        <v>27</v>
      </c>
      <c r="Z7" s="352" t="str">
        <f>IF(N11=Y7,"OK","KO")</f>
        <v>OK</v>
      </c>
    </row>
    <row r="8" spans="2:26" ht="19.5" customHeight="1" thickTop="1" thickBot="1">
      <c r="B8" s="344"/>
      <c r="C8" s="161" t="s">
        <v>75</v>
      </c>
      <c r="D8" s="149">
        <f>VLOOKUP(C8,Données!$A$2:$H$47,8,FALSE)</f>
        <v>23.6</v>
      </c>
      <c r="E8" s="349"/>
      <c r="F8" s="346"/>
      <c r="G8" s="347"/>
      <c r="H8" s="350"/>
      <c r="J8" s="345"/>
      <c r="K8" s="161" t="s">
        <v>96</v>
      </c>
      <c r="L8" s="284"/>
      <c r="M8" s="364"/>
      <c r="N8" s="310"/>
      <c r="O8" s="314"/>
      <c r="P8" s="283"/>
      <c r="Q8" s="298"/>
      <c r="R8" s="304"/>
      <c r="S8" s="301"/>
      <c r="T8" s="295"/>
      <c r="U8" s="295"/>
      <c r="V8" s="292"/>
      <c r="Y8" s="357"/>
      <c r="Z8" s="352"/>
    </row>
    <row r="9" spans="2:26" ht="20.25" customHeight="1" thickTop="1" thickBot="1">
      <c r="B9" s="345"/>
      <c r="C9" s="162" t="s">
        <v>92</v>
      </c>
      <c r="D9" s="148">
        <f>VLOOKUP(C9,Données!$A$2:$H$47,8,FALSE)</f>
        <v>47</v>
      </c>
      <c r="E9" s="321"/>
      <c r="F9" s="284"/>
      <c r="G9" s="308"/>
      <c r="H9" s="281"/>
      <c r="J9" s="285">
        <v>2</v>
      </c>
      <c r="K9" s="157" t="s">
        <v>66</v>
      </c>
      <c r="L9" s="282">
        <v>14</v>
      </c>
      <c r="M9" s="306">
        <v>14</v>
      </c>
      <c r="N9" s="312">
        <f>L9+M9</f>
        <v>28</v>
      </c>
      <c r="O9" s="313">
        <v>40</v>
      </c>
      <c r="P9" s="282">
        <v>41</v>
      </c>
      <c r="Q9" s="297">
        <f>O9+P9</f>
        <v>81</v>
      </c>
      <c r="R9" s="303" t="s">
        <v>115</v>
      </c>
      <c r="S9" s="300">
        <f>Q9-72</f>
        <v>9</v>
      </c>
      <c r="T9" s="294">
        <v>2</v>
      </c>
      <c r="U9" s="294">
        <v>7</v>
      </c>
      <c r="V9" s="291">
        <v>8</v>
      </c>
      <c r="Y9" s="357"/>
      <c r="Z9" s="352"/>
    </row>
    <row r="10" spans="2:26" ht="19.5" customHeight="1" thickTop="1" thickBot="1">
      <c r="B10" s="285">
        <v>2</v>
      </c>
      <c r="C10" s="154" t="s">
        <v>64</v>
      </c>
      <c r="D10" s="147">
        <f>VLOOKUP(C10,Données!$A$2:$H$47,8,FALSE)</f>
        <v>50</v>
      </c>
      <c r="E10" s="320">
        <f>AVERAGE(D10:D12)</f>
        <v>39.466666666666669</v>
      </c>
      <c r="F10" s="282">
        <v>28</v>
      </c>
      <c r="G10" s="306">
        <v>29</v>
      </c>
      <c r="H10" s="279">
        <f>F10+G10</f>
        <v>57</v>
      </c>
      <c r="J10" s="287"/>
      <c r="K10" s="158" t="s">
        <v>89</v>
      </c>
      <c r="L10" s="358"/>
      <c r="M10" s="359"/>
      <c r="N10" s="360"/>
      <c r="O10" s="361"/>
      <c r="P10" s="358"/>
      <c r="Q10" s="362"/>
      <c r="R10" s="353"/>
      <c r="S10" s="354"/>
      <c r="T10" s="355"/>
      <c r="U10" s="355"/>
      <c r="V10" s="356"/>
      <c r="Y10" s="357">
        <f>T14*3+U14*2+V14*1</f>
        <v>21</v>
      </c>
      <c r="Z10" s="352" t="str">
        <f>IF(N14=Y10,"OK","KO")</f>
        <v>OK</v>
      </c>
    </row>
    <row r="11" spans="2:26" ht="20.25" customHeight="1" thickTop="1" thickBot="1">
      <c r="B11" s="286"/>
      <c r="C11" s="155" t="s">
        <v>97</v>
      </c>
      <c r="D11" s="149">
        <f>VLOOKUP(C11,Données!$A$2:$H$47,8,FALSE)</f>
        <v>40</v>
      </c>
      <c r="E11" s="322"/>
      <c r="F11" s="283"/>
      <c r="G11" s="307"/>
      <c r="H11" s="280"/>
      <c r="J11" s="335">
        <v>3</v>
      </c>
      <c r="K11" s="157" t="s">
        <v>61</v>
      </c>
      <c r="L11" s="282">
        <v>14</v>
      </c>
      <c r="M11" s="306">
        <v>13</v>
      </c>
      <c r="N11" s="309">
        <f>L11+M11</f>
        <v>27</v>
      </c>
      <c r="O11" s="313">
        <v>40</v>
      </c>
      <c r="P11" s="282">
        <v>42</v>
      </c>
      <c r="Q11" s="297">
        <f>O11+P11</f>
        <v>82</v>
      </c>
      <c r="R11" s="303" t="s">
        <v>115</v>
      </c>
      <c r="S11" s="300">
        <f>Q11-72</f>
        <v>10</v>
      </c>
      <c r="T11" s="294">
        <v>0</v>
      </c>
      <c r="U11" s="294">
        <v>10</v>
      </c>
      <c r="V11" s="291">
        <v>7</v>
      </c>
      <c r="Y11" s="357"/>
      <c r="Z11" s="352"/>
    </row>
    <row r="12" spans="2:26" ht="19.5" customHeight="1" thickTop="1" thickBot="1">
      <c r="B12" s="287"/>
      <c r="C12" s="156" t="s">
        <v>62</v>
      </c>
      <c r="D12" s="148">
        <f>VLOOKUP(C12,Données!$A$2:$H$47,8,FALSE)</f>
        <v>28.4</v>
      </c>
      <c r="E12" s="321"/>
      <c r="F12" s="284"/>
      <c r="G12" s="308"/>
      <c r="H12" s="281"/>
      <c r="J12" s="336"/>
      <c r="K12" s="155" t="s">
        <v>75</v>
      </c>
      <c r="L12" s="346"/>
      <c r="M12" s="347"/>
      <c r="N12" s="309"/>
      <c r="O12" s="348"/>
      <c r="P12" s="346"/>
      <c r="Q12" s="338"/>
      <c r="R12" s="339"/>
      <c r="S12" s="340"/>
      <c r="T12" s="341"/>
      <c r="U12" s="341"/>
      <c r="V12" s="342"/>
      <c r="Y12" s="357"/>
      <c r="Z12" s="352"/>
    </row>
    <row r="13" spans="2:26" ht="20.25" customHeight="1" thickTop="1" thickBot="1">
      <c r="B13" s="285">
        <v>3</v>
      </c>
      <c r="C13" s="154" t="s">
        <v>76</v>
      </c>
      <c r="D13" s="147">
        <f>VLOOKUP(C13,Données!$A$2:$H$47,8,FALSE)</f>
        <v>32.4</v>
      </c>
      <c r="E13" s="320">
        <f>AVERAGE(D13:D15)</f>
        <v>37.800000000000004</v>
      </c>
      <c r="F13" s="282">
        <v>29</v>
      </c>
      <c r="G13" s="306">
        <v>24</v>
      </c>
      <c r="H13" s="279">
        <f>F13+G13</f>
        <v>53</v>
      </c>
      <c r="J13" s="337"/>
      <c r="K13" s="156" t="s">
        <v>92</v>
      </c>
      <c r="L13" s="284"/>
      <c r="M13" s="308"/>
      <c r="N13" s="311"/>
      <c r="O13" s="315"/>
      <c r="P13" s="284"/>
      <c r="Q13" s="299"/>
      <c r="R13" s="305"/>
      <c r="S13" s="302"/>
      <c r="T13" s="296"/>
      <c r="U13" s="296"/>
      <c r="V13" s="293"/>
      <c r="Y13" s="357">
        <f>T17*3+U17*2+V17*1</f>
        <v>19</v>
      </c>
      <c r="Z13" s="352" t="str">
        <f>IF(N17=Y13,"OK","KO")</f>
        <v>OK</v>
      </c>
    </row>
    <row r="14" spans="2:26" ht="19.5" customHeight="1" thickTop="1" thickBot="1">
      <c r="B14" s="286"/>
      <c r="C14" s="155" t="s">
        <v>71</v>
      </c>
      <c r="D14" s="149">
        <f>VLOOKUP(C14,Données!$A$2:$H$47,8,FALSE)</f>
        <v>27</v>
      </c>
      <c r="E14" s="322"/>
      <c r="F14" s="283"/>
      <c r="G14" s="307"/>
      <c r="H14" s="280"/>
      <c r="J14" s="285">
        <v>4</v>
      </c>
      <c r="K14" s="154" t="s">
        <v>64</v>
      </c>
      <c r="L14" s="282">
        <v>10</v>
      </c>
      <c r="M14" s="306">
        <v>11</v>
      </c>
      <c r="N14" s="309">
        <f>L14+M14</f>
        <v>21</v>
      </c>
      <c r="O14" s="313">
        <v>44</v>
      </c>
      <c r="P14" s="282">
        <v>44</v>
      </c>
      <c r="Q14" s="297">
        <f>O14+P14</f>
        <v>88</v>
      </c>
      <c r="R14" s="303" t="s">
        <v>115</v>
      </c>
      <c r="S14" s="300">
        <f>Q14-72</f>
        <v>16</v>
      </c>
      <c r="T14" s="294">
        <v>0</v>
      </c>
      <c r="U14" s="294">
        <v>7</v>
      </c>
      <c r="V14" s="291">
        <v>7</v>
      </c>
      <c r="Y14" s="357"/>
      <c r="Z14" s="352"/>
    </row>
    <row r="15" spans="2:26" ht="20.25" customHeight="1" thickTop="1" thickBot="1">
      <c r="B15" s="287"/>
      <c r="C15" s="156" t="s">
        <v>91</v>
      </c>
      <c r="D15" s="148">
        <f>VLOOKUP(C15,Données!$A$2:$H$47,8,FALSE)</f>
        <v>54</v>
      </c>
      <c r="E15" s="321"/>
      <c r="F15" s="284"/>
      <c r="G15" s="308"/>
      <c r="H15" s="281"/>
      <c r="J15" s="286"/>
      <c r="K15" s="155" t="s">
        <v>97</v>
      </c>
      <c r="L15" s="283"/>
      <c r="M15" s="307"/>
      <c r="N15" s="310"/>
      <c r="O15" s="314"/>
      <c r="P15" s="283"/>
      <c r="Q15" s="298"/>
      <c r="R15" s="304"/>
      <c r="S15" s="301"/>
      <c r="T15" s="295"/>
      <c r="U15" s="295"/>
      <c r="V15" s="292"/>
      <c r="Y15" s="357"/>
      <c r="Z15" s="352"/>
    </row>
    <row r="16" spans="2:26" ht="19.5" customHeight="1" thickTop="1" thickBot="1">
      <c r="B16" s="336">
        <v>4</v>
      </c>
      <c r="C16" s="157" t="s">
        <v>94</v>
      </c>
      <c r="D16" s="147">
        <f>VLOOKUP(C16,Données!$A$2:$H$47,8,FALSE)</f>
        <v>18.3</v>
      </c>
      <c r="E16" s="320">
        <f>AVERAGE(D16:D17)</f>
        <v>18.700000000000003</v>
      </c>
      <c r="F16" s="282">
        <v>23</v>
      </c>
      <c r="G16" s="306">
        <v>24</v>
      </c>
      <c r="H16" s="279">
        <f>F16+G16</f>
        <v>47</v>
      </c>
      <c r="J16" s="287"/>
      <c r="K16" s="156" t="s">
        <v>62</v>
      </c>
      <c r="L16" s="284"/>
      <c r="M16" s="308"/>
      <c r="N16" s="311"/>
      <c r="O16" s="315"/>
      <c r="P16" s="284"/>
      <c r="Q16" s="299"/>
      <c r="R16" s="305"/>
      <c r="S16" s="302"/>
      <c r="T16" s="296"/>
      <c r="U16" s="296"/>
      <c r="V16" s="293"/>
      <c r="Y16" s="357">
        <f>T7*3+U7*2+V7*1</f>
        <v>32</v>
      </c>
      <c r="Z16" s="352" t="str">
        <f>IF(N7=Y16,"OK","KO")</f>
        <v>OK</v>
      </c>
    </row>
    <row r="17" spans="2:26" ht="19.5" customHeight="1" thickTop="1" thickBot="1">
      <c r="B17" s="336"/>
      <c r="C17" s="155" t="s">
        <v>96</v>
      </c>
      <c r="D17" s="149">
        <f>VLOOKUP(C17,Données!$A$2:$H$47,8,FALSE)</f>
        <v>19.100000000000001</v>
      </c>
      <c r="E17" s="349"/>
      <c r="F17" s="346"/>
      <c r="G17" s="347"/>
      <c r="H17" s="350"/>
      <c r="J17" s="285">
        <v>5</v>
      </c>
      <c r="K17" s="154" t="s">
        <v>76</v>
      </c>
      <c r="L17" s="282">
        <v>11</v>
      </c>
      <c r="M17" s="306">
        <v>8</v>
      </c>
      <c r="N17" s="309">
        <f>L17+M17</f>
        <v>19</v>
      </c>
      <c r="O17" s="313">
        <v>43</v>
      </c>
      <c r="P17" s="282">
        <v>48</v>
      </c>
      <c r="Q17" s="297">
        <f>O17+P17</f>
        <v>91</v>
      </c>
      <c r="R17" s="303" t="s">
        <v>115</v>
      </c>
      <c r="S17" s="300">
        <f>Q17-72</f>
        <v>19</v>
      </c>
      <c r="T17" s="294">
        <v>1</v>
      </c>
      <c r="U17" s="294">
        <v>3</v>
      </c>
      <c r="V17" s="291">
        <v>10</v>
      </c>
      <c r="Y17" s="357"/>
      <c r="Z17" s="352"/>
    </row>
    <row r="18" spans="2:26" ht="20.25" customHeight="1" thickTop="1" thickBot="1">
      <c r="B18" s="285">
        <v>5</v>
      </c>
      <c r="C18" s="157" t="s">
        <v>66</v>
      </c>
      <c r="D18" s="147">
        <f>VLOOKUP(C18,Données!$A$2:$H$47,8,FALSE)</f>
        <v>19.600000000000001</v>
      </c>
      <c r="E18" s="320">
        <f>AVERAGE(D18:D19)</f>
        <v>16.200000000000003</v>
      </c>
      <c r="F18" s="282">
        <v>21</v>
      </c>
      <c r="G18" s="306">
        <v>20</v>
      </c>
      <c r="H18" s="279">
        <f>F18+G18</f>
        <v>41</v>
      </c>
      <c r="I18" s="16"/>
      <c r="J18" s="286"/>
      <c r="K18" s="155" t="s">
        <v>71</v>
      </c>
      <c r="L18" s="283"/>
      <c r="M18" s="307"/>
      <c r="N18" s="310"/>
      <c r="O18" s="314"/>
      <c r="P18" s="283"/>
      <c r="Q18" s="298"/>
      <c r="R18" s="304"/>
      <c r="S18" s="301"/>
      <c r="T18" s="295"/>
      <c r="U18" s="295"/>
      <c r="V18" s="292"/>
      <c r="Y18" s="357">
        <f>T9*3+U9*2+V9*1</f>
        <v>28</v>
      </c>
      <c r="Z18" s="352" t="str">
        <f>IF(N9=Y18,"OK","KO")</f>
        <v>OK</v>
      </c>
    </row>
    <row r="19" spans="2:26" ht="20.25" customHeight="1" thickTop="1" thickBot="1">
      <c r="B19" s="287"/>
      <c r="C19" s="158" t="s">
        <v>89</v>
      </c>
      <c r="D19" s="148">
        <f>VLOOKUP(C19,Données!$A$2:$H$47,8,FALSE)</f>
        <v>12.8</v>
      </c>
      <c r="E19" s="321"/>
      <c r="F19" s="284"/>
      <c r="G19" s="308"/>
      <c r="H19" s="281"/>
      <c r="I19" s="16"/>
      <c r="J19" s="287"/>
      <c r="K19" s="156" t="s">
        <v>91</v>
      </c>
      <c r="L19" s="284"/>
      <c r="M19" s="308"/>
      <c r="N19" s="311"/>
      <c r="O19" s="315"/>
      <c r="P19" s="284"/>
      <c r="Q19" s="299"/>
      <c r="R19" s="305"/>
      <c r="S19" s="302"/>
      <c r="T19" s="296"/>
      <c r="U19" s="296"/>
      <c r="V19" s="293"/>
      <c r="Y19" s="357"/>
      <c r="Z19" s="352"/>
    </row>
    <row r="20" spans="2:26" ht="18.75" thickTop="1">
      <c r="I20" s="136"/>
      <c r="J20" s="16"/>
      <c r="T20" s="153">
        <f>SUM(T7:T19)</f>
        <v>6</v>
      </c>
      <c r="U20" s="153">
        <f t="shared" ref="U20:V20" si="0">SUM(U7:U19)</f>
        <v>36</v>
      </c>
      <c r="V20" s="153">
        <f t="shared" si="0"/>
        <v>37</v>
      </c>
    </row>
    <row r="21" spans="2:26" ht="18">
      <c r="I21" s="136"/>
      <c r="J21" s="16"/>
    </row>
    <row r="22" spans="2:26" ht="18">
      <c r="I22" s="136"/>
    </row>
  </sheetData>
  <mergeCells count="109">
    <mergeCell ref="B2:V2"/>
    <mergeCell ref="B4:B5"/>
    <mergeCell ref="C4:C5"/>
    <mergeCell ref="D4:D5"/>
    <mergeCell ref="E4:E5"/>
    <mergeCell ref="F4:H4"/>
    <mergeCell ref="J4:J5"/>
    <mergeCell ref="K4:K5"/>
    <mergeCell ref="L4:N4"/>
    <mergeCell ref="O4:Q4"/>
    <mergeCell ref="R4:S5"/>
    <mergeCell ref="T4:T5"/>
    <mergeCell ref="U4:U5"/>
    <mergeCell ref="V4:V5"/>
    <mergeCell ref="B7:B9"/>
    <mergeCell ref="E7:E9"/>
    <mergeCell ref="F7:F9"/>
    <mergeCell ref="G7:G9"/>
    <mergeCell ref="H7:H9"/>
    <mergeCell ref="B10:B12"/>
    <mergeCell ref="E10:E12"/>
    <mergeCell ref="F10:F12"/>
    <mergeCell ref="G10:G12"/>
    <mergeCell ref="H10:H12"/>
    <mergeCell ref="J11:J13"/>
    <mergeCell ref="E13:E15"/>
    <mergeCell ref="F13:F15"/>
    <mergeCell ref="G13:G15"/>
    <mergeCell ref="H13:H15"/>
    <mergeCell ref="L17:L19"/>
    <mergeCell ref="O14:O16"/>
    <mergeCell ref="P14:P16"/>
    <mergeCell ref="Q14:Q16"/>
    <mergeCell ref="F16:F17"/>
    <mergeCell ref="G16:G17"/>
    <mergeCell ref="H16:H17"/>
    <mergeCell ref="L14:L16"/>
    <mergeCell ref="M14:M16"/>
    <mergeCell ref="N14:N16"/>
    <mergeCell ref="L11:L13"/>
    <mergeCell ref="M11:M13"/>
    <mergeCell ref="N11:N13"/>
    <mergeCell ref="O11:O13"/>
    <mergeCell ref="P11:P13"/>
    <mergeCell ref="Q11:Q13"/>
    <mergeCell ref="J7:J8"/>
    <mergeCell ref="L7:L8"/>
    <mergeCell ref="S17:S19"/>
    <mergeCell ref="T17:T19"/>
    <mergeCell ref="U17:U19"/>
    <mergeCell ref="V17:V19"/>
    <mergeCell ref="M17:M19"/>
    <mergeCell ref="N17:N19"/>
    <mergeCell ref="O17:O19"/>
    <mergeCell ref="P17:P19"/>
    <mergeCell ref="Q17:Q19"/>
    <mergeCell ref="R17:R19"/>
    <mergeCell ref="U14:U16"/>
    <mergeCell ref="V14:V16"/>
    <mergeCell ref="S14:S16"/>
    <mergeCell ref="T14:T16"/>
    <mergeCell ref="S11:S13"/>
    <mergeCell ref="T11:T13"/>
    <mergeCell ref="U11:U13"/>
    <mergeCell ref="V11:V13"/>
    <mergeCell ref="S7:S8"/>
    <mergeCell ref="T7:T8"/>
    <mergeCell ref="U7:U8"/>
    <mergeCell ref="V7:V8"/>
    <mergeCell ref="Y16:Y17"/>
    <mergeCell ref="Z16:Z17"/>
    <mergeCell ref="M7:M8"/>
    <mergeCell ref="N7:N8"/>
    <mergeCell ref="O7:O8"/>
    <mergeCell ref="P7:P8"/>
    <mergeCell ref="Q7:Q8"/>
    <mergeCell ref="R7:R8"/>
    <mergeCell ref="Y13:Y15"/>
    <mergeCell ref="Z13:Z15"/>
    <mergeCell ref="Y10:Y12"/>
    <mergeCell ref="Z10:Z12"/>
    <mergeCell ref="Z7:Z9"/>
    <mergeCell ref="Y7:Y9"/>
    <mergeCell ref="R11:R13"/>
    <mergeCell ref="R14:R16"/>
    <mergeCell ref="Z18:Z19"/>
    <mergeCell ref="B13:B15"/>
    <mergeCell ref="B16:B17"/>
    <mergeCell ref="J14:J16"/>
    <mergeCell ref="J17:J19"/>
    <mergeCell ref="R9:R10"/>
    <mergeCell ref="S9:S10"/>
    <mergeCell ref="T9:T10"/>
    <mergeCell ref="U9:U10"/>
    <mergeCell ref="V9:V10"/>
    <mergeCell ref="Y18:Y19"/>
    <mergeCell ref="L9:L10"/>
    <mergeCell ref="M9:M10"/>
    <mergeCell ref="N9:N10"/>
    <mergeCell ref="O9:O10"/>
    <mergeCell ref="P9:P10"/>
    <mergeCell ref="Q9:Q10"/>
    <mergeCell ref="B18:B19"/>
    <mergeCell ref="E18:E19"/>
    <mergeCell ref="F18:F19"/>
    <mergeCell ref="G18:G19"/>
    <mergeCell ref="H18:H19"/>
    <mergeCell ref="J9:J10"/>
    <mergeCell ref="E16:E17"/>
  </mergeCells>
  <conditionalFormatting sqref="Z18:Z19 Z7 Z10 Z13 Z16">
    <cfRule type="cellIs" dxfId="4" priority="4" operator="equal">
      <formula>"OK"</formula>
    </cfRule>
  </conditionalFormatting>
  <conditionalFormatting sqref="Z18:Z19 Z7 Z10 Z13 Z16">
    <cfRule type="expression" dxfId="3" priority="3">
      <formula>#REF!=#REF!</formula>
    </cfRule>
  </conditionalFormatting>
  <conditionalFormatting sqref="Z18:Z19 Z7 Z10 Z13 Z16">
    <cfRule type="cellIs" dxfId="2" priority="15" operator="equal">
      <formula>"KO"</formula>
    </cfRule>
    <cfRule type="iconSet" priority="16">
      <iconSet iconSet="3Symbols2">
        <cfvo type="percent" val="0"/>
        <cfvo type="percent" val="33"/>
        <cfvo type="percent" val="67"/>
      </iconSet>
    </cfRule>
  </conditionalFormatting>
  <pageMargins left="0" right="0" top="0" bottom="0" header="0" footer="0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52"/>
  <sheetViews>
    <sheetView tabSelected="1" topLeftCell="T1" zoomScaleNormal="100" workbookViewId="0">
      <selection activeCell="T52" sqref="T52:AG99"/>
    </sheetView>
  </sheetViews>
  <sheetFormatPr baseColWidth="10" defaultRowHeight="12.75"/>
  <cols>
    <col min="1" max="1" width="27.85546875" customWidth="1"/>
    <col min="2" max="2" width="13" customWidth="1"/>
    <col min="3" max="3" width="13" style="74" customWidth="1"/>
    <col min="4" max="4" width="6.42578125" bestFit="1" customWidth="1"/>
    <col min="5" max="5" width="8.140625" bestFit="1" customWidth="1"/>
    <col min="6" max="6" width="6.42578125" bestFit="1" customWidth="1"/>
    <col min="7" max="7" width="8.140625" bestFit="1" customWidth="1"/>
    <col min="8" max="8" width="6.42578125" bestFit="1" customWidth="1"/>
    <col min="9" max="9" width="8.140625" bestFit="1" customWidth="1"/>
    <col min="10" max="12" width="6.42578125" bestFit="1" customWidth="1"/>
    <col min="13" max="13" width="5.7109375" bestFit="1" customWidth="1"/>
    <col min="14" max="14" width="6.42578125" style="68" bestFit="1" customWidth="1"/>
    <col min="15" max="15" width="10.42578125" customWidth="1"/>
    <col min="16" max="16" width="12.5703125" customWidth="1"/>
    <col min="17" max="17" width="8.85546875" bestFit="1" customWidth="1"/>
    <col min="20" max="20" width="26.42578125" customWidth="1"/>
    <col min="21" max="21" width="13.28515625" customWidth="1"/>
    <col min="22" max="25" width="5.7109375" bestFit="1" customWidth="1"/>
    <col min="26" max="26" width="8.140625" bestFit="1" customWidth="1"/>
    <col min="27" max="29" width="5.7109375" bestFit="1" customWidth="1"/>
  </cols>
  <sheetData>
    <row r="1" spans="1:36" ht="42.75" customHeight="1" thickBot="1">
      <c r="A1" s="365" t="s">
        <v>140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T1" s="367" t="s">
        <v>140</v>
      </c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  <c r="AG1" s="368"/>
      <c r="AH1" s="170"/>
      <c r="AI1" s="170"/>
      <c r="AJ1" s="170"/>
    </row>
    <row r="2" spans="1:36" ht="120.75">
      <c r="A2" s="38" t="s">
        <v>30</v>
      </c>
      <c r="B2" s="39" t="s">
        <v>107</v>
      </c>
      <c r="C2" s="40" t="s">
        <v>167</v>
      </c>
      <c r="D2" s="40" t="s">
        <v>168</v>
      </c>
      <c r="E2" s="40" t="s">
        <v>169</v>
      </c>
      <c r="F2" s="40" t="s">
        <v>170</v>
      </c>
      <c r="G2" s="40" t="s">
        <v>171</v>
      </c>
      <c r="H2" s="40" t="s">
        <v>172</v>
      </c>
      <c r="I2" s="40" t="s">
        <v>173</v>
      </c>
      <c r="J2" s="40" t="s">
        <v>174</v>
      </c>
      <c r="K2" s="40"/>
      <c r="L2" s="40"/>
      <c r="M2" s="40"/>
      <c r="N2" s="40"/>
      <c r="O2" s="41" t="s">
        <v>58</v>
      </c>
      <c r="P2" s="41" t="s">
        <v>118</v>
      </c>
      <c r="Q2" s="41" t="s">
        <v>109</v>
      </c>
      <c r="R2" s="71" t="s">
        <v>124</v>
      </c>
      <c r="T2" s="164" t="s">
        <v>30</v>
      </c>
      <c r="U2" s="39" t="s">
        <v>107</v>
      </c>
      <c r="V2" s="40" t="s">
        <v>167</v>
      </c>
      <c r="W2" s="40" t="s">
        <v>168</v>
      </c>
      <c r="X2" s="40" t="s">
        <v>169</v>
      </c>
      <c r="Y2" s="40" t="s">
        <v>170</v>
      </c>
      <c r="Z2" s="40" t="s">
        <v>171</v>
      </c>
      <c r="AA2" s="40" t="s">
        <v>172</v>
      </c>
      <c r="AB2" s="40" t="s">
        <v>173</v>
      </c>
      <c r="AC2" s="40" t="s">
        <v>174</v>
      </c>
      <c r="AD2" s="41" t="s">
        <v>58</v>
      </c>
      <c r="AE2" s="41" t="s">
        <v>118</v>
      </c>
      <c r="AF2" s="41" t="s">
        <v>109</v>
      </c>
      <c r="AG2" s="71" t="s">
        <v>124</v>
      </c>
    </row>
    <row r="3" spans="1:36" ht="18" customHeight="1">
      <c r="A3" s="4" t="s">
        <v>66</v>
      </c>
      <c r="B3" s="42">
        <f>VLOOKUP(A3,Données!$A$2:$E$54,5,FALSE)</f>
        <v>20.8</v>
      </c>
      <c r="C3" s="50">
        <f>VLOOKUP(A3,'2013 Mars CHAMP DE BATAILLE'!$C$7:$H$17,6,FALSE)</f>
        <v>38</v>
      </c>
      <c r="D3" s="50">
        <f>VLOOKUP(A3,'2013 Avril VILLENNES'!$C$7:$H$22,6,FALSE)</f>
        <v>30</v>
      </c>
      <c r="E3" s="109">
        <f>VLOOKUP(A3,'2013 Mai SERAINCOURT'!$C$7:$H$25,6,FALSE)</f>
        <v>32</v>
      </c>
      <c r="F3" s="110">
        <f>VLOOKUP(A3,'2013 Juin L''ISLE ADAM'!$C$7:$H$16,6,FALSE)</f>
        <v>30</v>
      </c>
      <c r="G3" s="110">
        <f>VLOOKUP(A3,'2013 Juin ABLEIGES'!$C$7:$H$23,6,FALSE)</f>
        <v>33</v>
      </c>
      <c r="H3" s="109">
        <f>VLOOKUP(A3,'2013 Juillet VILLARCEAUX'!$C$7:$H$23,6,FALSE)</f>
        <v>32</v>
      </c>
      <c r="I3" s="109">
        <f>VLOOKUP(A3,'2013 SEPT CABOURG'!$C$7:$E$24,3,FALSE)</f>
        <v>39</v>
      </c>
      <c r="J3" s="109">
        <f>VLOOKUP(A3,'2013 OCT LES TEMPLIERS'!$C$7:$H$23,6,FALSE)</f>
        <v>32</v>
      </c>
      <c r="K3" s="110"/>
      <c r="L3" s="110"/>
      <c r="M3" s="110"/>
      <c r="N3" s="110"/>
      <c r="O3" s="43">
        <f>AVERAGE(C3:J3)</f>
        <v>33.25</v>
      </c>
      <c r="P3" s="43">
        <f>SUM(C3:J3)</f>
        <v>266</v>
      </c>
      <c r="Q3" s="43">
        <f t="shared" ref="Q3:Q35" si="0">-SUM(36-O3)</f>
        <v>-2.75</v>
      </c>
      <c r="R3" s="43">
        <f>COUNTA(C3:J3)</f>
        <v>8</v>
      </c>
      <c r="T3" s="4" t="s">
        <v>66</v>
      </c>
      <c r="U3" s="42">
        <v>20.8</v>
      </c>
      <c r="V3" s="50">
        <v>38</v>
      </c>
      <c r="W3" s="50">
        <v>30</v>
      </c>
      <c r="X3" s="109">
        <v>32</v>
      </c>
      <c r="Y3" s="110">
        <v>30</v>
      </c>
      <c r="Z3" s="110">
        <v>33</v>
      </c>
      <c r="AA3" s="109">
        <v>32</v>
      </c>
      <c r="AB3" s="109">
        <v>39</v>
      </c>
      <c r="AC3" s="109">
        <v>32</v>
      </c>
      <c r="AD3" s="43">
        <v>33.25</v>
      </c>
      <c r="AE3" s="171">
        <v>266</v>
      </c>
      <c r="AF3" s="43">
        <v>-2.75</v>
      </c>
      <c r="AG3" s="43">
        <v>8</v>
      </c>
    </row>
    <row r="4" spans="1:36" ht="18" customHeight="1">
      <c r="A4" s="4" t="s">
        <v>89</v>
      </c>
      <c r="B4" s="42">
        <f>VLOOKUP(A4,Données!$A$2:$E$54,5,FALSE)</f>
        <v>15.2</v>
      </c>
      <c r="C4" s="50">
        <f>VLOOKUP(A4,'2013 Mars CHAMP DE BATAILLE'!$C$7:$H$17,6,FALSE)</f>
        <v>37</v>
      </c>
      <c r="D4" s="50"/>
      <c r="E4" s="109">
        <f>VLOOKUP(A4,'2013 Mai SERAINCOURT'!$C$7:$H$25,6,FALSE)</f>
        <v>30</v>
      </c>
      <c r="F4" s="110">
        <f>VLOOKUP(A4,'2013 Juin L''ISLE ADAM'!$C$7:$H$16,6,FALSE)</f>
        <v>38</v>
      </c>
      <c r="G4" s="110"/>
      <c r="H4" s="109"/>
      <c r="I4" s="109">
        <f>VLOOKUP(A4,'2013 SEPT CABOURG'!$C$7:$E$24,3,FALSE)</f>
        <v>31</v>
      </c>
      <c r="J4" s="109">
        <f>VLOOKUP(A4,'2013 OCT LES TEMPLIERS'!$C$7:$H$23,6,FALSE)</f>
        <v>30</v>
      </c>
      <c r="K4" s="110"/>
      <c r="L4" s="110"/>
      <c r="M4" s="110"/>
      <c r="N4" s="110"/>
      <c r="O4" s="43">
        <f t="shared" ref="O4:O35" si="1">AVERAGE(C4:J4)</f>
        <v>33.200000000000003</v>
      </c>
      <c r="P4" s="43">
        <f t="shared" ref="P4:P35" si="2">SUM(C4:J4)</f>
        <v>166</v>
      </c>
      <c r="Q4" s="43">
        <f t="shared" si="0"/>
        <v>-2.7999999999999972</v>
      </c>
      <c r="R4" s="43">
        <f t="shared" ref="R4:R35" si="3">COUNTA(C4:J4)</f>
        <v>5</v>
      </c>
      <c r="T4" s="4" t="s">
        <v>97</v>
      </c>
      <c r="U4" s="42">
        <v>53.5</v>
      </c>
      <c r="V4" s="50"/>
      <c r="W4" s="50">
        <v>28</v>
      </c>
      <c r="X4" s="109">
        <v>38</v>
      </c>
      <c r="Y4" s="110">
        <v>39</v>
      </c>
      <c r="Z4" s="110">
        <v>32</v>
      </c>
      <c r="AA4" s="109">
        <v>35</v>
      </c>
      <c r="AB4" s="109">
        <v>37</v>
      </c>
      <c r="AC4" s="109">
        <v>30</v>
      </c>
      <c r="AD4" s="43">
        <v>34.142857142857146</v>
      </c>
      <c r="AE4" s="43">
        <v>239</v>
      </c>
      <c r="AF4" s="43">
        <v>-1.8571428571428541</v>
      </c>
      <c r="AG4" s="43">
        <v>7</v>
      </c>
    </row>
    <row r="5" spans="1:36" ht="18" customHeight="1">
      <c r="A5" s="4" t="s">
        <v>97</v>
      </c>
      <c r="B5" s="42">
        <f>VLOOKUP(A5,Données!$A$2:$E$54,5,FALSE)</f>
        <v>53.5</v>
      </c>
      <c r="C5" s="50"/>
      <c r="D5" s="50">
        <f>VLOOKUP(A5,'2013 Avril VILLENNES'!$C$7:$H$22,6,FALSE)</f>
        <v>28</v>
      </c>
      <c r="E5" s="109">
        <f>VLOOKUP(A5,'2013 Mai SERAINCOURT'!$C$7:$H$25,6,FALSE)</f>
        <v>38</v>
      </c>
      <c r="F5" s="110">
        <f>VLOOKUP(A5,'2013 Juin L''ISLE ADAM'!$C$7:$H$16,6,FALSE)</f>
        <v>39</v>
      </c>
      <c r="G5" s="110">
        <f>VLOOKUP(A5,'2013 Juin ABLEIGES'!$C$7:$H$23,6,FALSE)</f>
        <v>32</v>
      </c>
      <c r="H5" s="109">
        <f>VLOOKUP(A5,'2013 Juillet VILLARCEAUX'!$C$7:$H$23,6,FALSE)</f>
        <v>35</v>
      </c>
      <c r="I5" s="109">
        <f>VLOOKUP(A5,'2013 SEPT CABOURG'!$C$7:$E$24,3,FALSE)</f>
        <v>37</v>
      </c>
      <c r="J5" s="109">
        <f>VLOOKUP(A5,'2013 OCT LES TEMPLIERS'!$C$7:$H$23,6,FALSE)</f>
        <v>30</v>
      </c>
      <c r="K5" s="110"/>
      <c r="L5" s="110"/>
      <c r="M5" s="110"/>
      <c r="N5" s="110"/>
      <c r="O5" s="43">
        <f t="shared" si="1"/>
        <v>34.142857142857146</v>
      </c>
      <c r="P5" s="43">
        <f t="shared" si="2"/>
        <v>239</v>
      </c>
      <c r="Q5" s="43">
        <f t="shared" si="0"/>
        <v>-1.8571428571428541</v>
      </c>
      <c r="R5" s="43">
        <f t="shared" si="3"/>
        <v>7</v>
      </c>
      <c r="T5" s="4" t="s">
        <v>90</v>
      </c>
      <c r="U5" s="42">
        <v>32.299999999999997</v>
      </c>
      <c r="V5" s="50">
        <v>40</v>
      </c>
      <c r="W5" s="50">
        <v>28</v>
      </c>
      <c r="X5" s="109">
        <v>40</v>
      </c>
      <c r="Y5" s="110">
        <v>38</v>
      </c>
      <c r="Z5" s="110">
        <v>29</v>
      </c>
      <c r="AA5" s="109"/>
      <c r="AB5" s="109">
        <v>39</v>
      </c>
      <c r="AC5" s="109">
        <v>17</v>
      </c>
      <c r="AD5" s="43">
        <v>33</v>
      </c>
      <c r="AE5" s="43">
        <v>231</v>
      </c>
      <c r="AF5" s="43">
        <v>-3</v>
      </c>
      <c r="AG5" s="43">
        <v>7</v>
      </c>
    </row>
    <row r="6" spans="1:36" ht="18" customHeight="1">
      <c r="A6" s="4" t="s">
        <v>94</v>
      </c>
      <c r="B6" s="42">
        <f>VLOOKUP(A6,Données!$A$2:$E$54,5,FALSE)</f>
        <v>17.899999999999999</v>
      </c>
      <c r="C6" s="50">
        <f>VLOOKUP(A6,'2013 Mars CHAMP DE BATAILLE'!$C$7:$H$17,6,FALSE)</f>
        <v>40</v>
      </c>
      <c r="D6" s="50">
        <f>VLOOKUP(A6,'2013 Avril VILLENNES'!$C$7:$H$22,6,FALSE)</f>
        <v>33</v>
      </c>
      <c r="E6" s="109">
        <f>VLOOKUP(A6,'2013 Mai SERAINCOURT'!$C$7:$H$25,6,FALSE)</f>
        <v>29</v>
      </c>
      <c r="F6" s="110"/>
      <c r="G6" s="110">
        <f>VLOOKUP(A6,'2013 Juin ABLEIGES'!$C$7:$H$23,6,FALSE)</f>
        <v>36</v>
      </c>
      <c r="H6" s="109">
        <f>VLOOKUP(A6,'2013 Juillet VILLARCEAUX'!$C$7:$H$23,6,FALSE)</f>
        <v>27</v>
      </c>
      <c r="I6" s="109">
        <f>VLOOKUP(A6,'2013 SEPT CABOURG'!$C$7:$E$24,3,FALSE)</f>
        <v>30</v>
      </c>
      <c r="J6" s="109">
        <f>VLOOKUP(A6,'2013 OCT LES TEMPLIERS'!$C$7:$H$23,6,FALSE)</f>
        <v>28</v>
      </c>
      <c r="K6" s="110"/>
      <c r="L6" s="110"/>
      <c r="M6" s="110"/>
      <c r="N6" s="110"/>
      <c r="O6" s="43">
        <f t="shared" si="1"/>
        <v>31.857142857142858</v>
      </c>
      <c r="P6" s="43">
        <f t="shared" si="2"/>
        <v>223</v>
      </c>
      <c r="Q6" s="43">
        <f t="shared" si="0"/>
        <v>-4.1428571428571423</v>
      </c>
      <c r="R6" s="43">
        <f t="shared" si="3"/>
        <v>7</v>
      </c>
      <c r="T6" s="4" t="s">
        <v>94</v>
      </c>
      <c r="U6" s="42">
        <v>17.899999999999999</v>
      </c>
      <c r="V6" s="50">
        <v>40</v>
      </c>
      <c r="W6" s="50">
        <v>33</v>
      </c>
      <c r="X6" s="109">
        <v>29</v>
      </c>
      <c r="Y6" s="110"/>
      <c r="Z6" s="110">
        <v>36</v>
      </c>
      <c r="AA6" s="109">
        <v>27</v>
      </c>
      <c r="AB6" s="109">
        <v>30</v>
      </c>
      <c r="AC6" s="109">
        <v>28</v>
      </c>
      <c r="AD6" s="43">
        <v>31.857142857142858</v>
      </c>
      <c r="AE6" s="43">
        <v>223</v>
      </c>
      <c r="AF6" s="43">
        <v>-4.1428571428571423</v>
      </c>
      <c r="AG6" s="43">
        <v>7</v>
      </c>
    </row>
    <row r="7" spans="1:36" ht="18" customHeight="1">
      <c r="A7" s="4" t="s">
        <v>90</v>
      </c>
      <c r="B7" s="42">
        <f>VLOOKUP(A7,Données!$A$2:$E$54,5,FALSE)</f>
        <v>32.299999999999997</v>
      </c>
      <c r="C7" s="50">
        <f>VLOOKUP(A7,'2013 Mars CHAMP DE BATAILLE'!$C$7:$H$17,6,FALSE)</f>
        <v>40</v>
      </c>
      <c r="D7" s="50">
        <f>VLOOKUP(A7,'2013 Avril VILLENNES'!$C$7:$H$22,6,FALSE)</f>
        <v>28</v>
      </c>
      <c r="E7" s="109">
        <f>VLOOKUP(A7,'2013 Mai SERAINCOURT'!$C$7:$H$25,6,FALSE)</f>
        <v>40</v>
      </c>
      <c r="F7" s="110">
        <f>VLOOKUP(A7,'2013 Juin L''ISLE ADAM'!$C$7:$H$16,6,FALSE)</f>
        <v>38</v>
      </c>
      <c r="G7" s="110">
        <f>VLOOKUP(A7,'2013 Juin ABLEIGES'!$C$7:$H$23,6,FALSE)</f>
        <v>29</v>
      </c>
      <c r="H7" s="109"/>
      <c r="I7" s="109">
        <f>VLOOKUP(A7,'2013 SEPT CABOURG'!$C$7:$E$24,3,FALSE)</f>
        <v>39</v>
      </c>
      <c r="J7" s="109">
        <f>VLOOKUP(A7,'2013 OCT LES TEMPLIERS'!$C$7:$H$23,6,FALSE)</f>
        <v>17</v>
      </c>
      <c r="K7" s="110"/>
      <c r="L7" s="110"/>
      <c r="M7" s="110"/>
      <c r="N7" s="110"/>
      <c r="O7" s="43">
        <f t="shared" si="1"/>
        <v>33</v>
      </c>
      <c r="P7" s="43">
        <f t="shared" si="2"/>
        <v>231</v>
      </c>
      <c r="Q7" s="43">
        <f t="shared" si="0"/>
        <v>-3</v>
      </c>
      <c r="R7" s="43">
        <f t="shared" si="3"/>
        <v>7</v>
      </c>
      <c r="T7" s="5" t="s">
        <v>72</v>
      </c>
      <c r="U7" s="42">
        <v>34.5</v>
      </c>
      <c r="V7" s="50">
        <v>46</v>
      </c>
      <c r="W7" s="50"/>
      <c r="X7" s="109">
        <v>39</v>
      </c>
      <c r="Y7" s="110"/>
      <c r="Z7" s="110">
        <v>25</v>
      </c>
      <c r="AA7" s="109">
        <v>32</v>
      </c>
      <c r="AB7" s="109">
        <v>37</v>
      </c>
      <c r="AC7" s="109">
        <v>33</v>
      </c>
      <c r="AD7" s="43">
        <v>35.333333333333336</v>
      </c>
      <c r="AE7" s="43">
        <v>212</v>
      </c>
      <c r="AF7" s="43">
        <v>-0.6666666666666643</v>
      </c>
      <c r="AG7" s="43">
        <v>6</v>
      </c>
    </row>
    <row r="8" spans="1:36" ht="18" customHeight="1">
      <c r="A8" s="5" t="s">
        <v>80</v>
      </c>
      <c r="B8" s="42">
        <f>VLOOKUP(A8,Données!$A$2:$E$54,5,FALSE)</f>
        <v>29.7</v>
      </c>
      <c r="C8" s="50">
        <f>VLOOKUP(A8,'2013 Mars CHAMP DE BATAILLE'!$C$7:$H$17,6,FALSE)</f>
        <v>44</v>
      </c>
      <c r="D8" s="50"/>
      <c r="E8" s="109">
        <f>VLOOKUP(A8,'2013 Mai SERAINCOURT'!$C$7:$H$25,6,FALSE)</f>
        <v>32</v>
      </c>
      <c r="F8" s="110">
        <f>VLOOKUP(A8,'2013 Juin L''ISLE ADAM'!$C$7:$H$16,6,FALSE)</f>
        <v>34</v>
      </c>
      <c r="G8" s="110"/>
      <c r="H8" s="109">
        <f>VLOOKUP(A8,'2013 Juillet VILLARCEAUX'!$C$7:$H$23,6,FALSE)</f>
        <v>36</v>
      </c>
      <c r="I8" s="109">
        <f>VLOOKUP(A8,'2013 SEPT CABOURG'!$C$7:$E$24,3,FALSE)</f>
        <v>23</v>
      </c>
      <c r="J8" s="109"/>
      <c r="K8" s="110"/>
      <c r="L8" s="110"/>
      <c r="M8" s="110"/>
      <c r="N8" s="110"/>
      <c r="O8" s="43">
        <f t="shared" si="1"/>
        <v>33.799999999999997</v>
      </c>
      <c r="P8" s="43">
        <f t="shared" si="2"/>
        <v>169</v>
      </c>
      <c r="Q8" s="43">
        <f t="shared" si="0"/>
        <v>-2.2000000000000028</v>
      </c>
      <c r="R8" s="43">
        <f t="shared" si="3"/>
        <v>5</v>
      </c>
      <c r="T8" s="4" t="s">
        <v>93</v>
      </c>
      <c r="U8" s="42">
        <v>20.2</v>
      </c>
      <c r="V8" s="50">
        <v>37</v>
      </c>
      <c r="W8" s="50"/>
      <c r="X8" s="109">
        <v>38</v>
      </c>
      <c r="Y8" s="110"/>
      <c r="Z8" s="110">
        <v>37</v>
      </c>
      <c r="AA8" s="109">
        <v>28</v>
      </c>
      <c r="AB8" s="109">
        <v>35</v>
      </c>
      <c r="AC8" s="109">
        <v>30</v>
      </c>
      <c r="AD8" s="43">
        <v>34.166666666666664</v>
      </c>
      <c r="AE8" s="43">
        <v>205</v>
      </c>
      <c r="AF8" s="43">
        <v>-1.8333333333333357</v>
      </c>
      <c r="AG8" s="43">
        <v>6</v>
      </c>
    </row>
    <row r="9" spans="1:36" ht="18" customHeight="1">
      <c r="A9" s="7" t="s">
        <v>72</v>
      </c>
      <c r="B9" s="42">
        <f>VLOOKUP(A9,Données!$A$2:$E$54,5,FALSE)</f>
        <v>34.5</v>
      </c>
      <c r="C9" s="50">
        <f>VLOOKUP(A9,'2013 Mars CHAMP DE BATAILLE'!$C$7:$H$17,6,FALSE)</f>
        <v>46</v>
      </c>
      <c r="D9" s="50"/>
      <c r="E9" s="109">
        <f>VLOOKUP(A9,'2013 Mai SERAINCOURT'!$C$7:$H$25,6,FALSE)</f>
        <v>39</v>
      </c>
      <c r="F9" s="110"/>
      <c r="G9" s="110">
        <f>VLOOKUP(A9,'2013 Juin ABLEIGES'!$C$7:$H$23,6,FALSE)</f>
        <v>25</v>
      </c>
      <c r="H9" s="109">
        <f>VLOOKUP(A9,'2013 Juillet VILLARCEAUX'!$C$7:$H$23,6,FALSE)</f>
        <v>32</v>
      </c>
      <c r="I9" s="109">
        <f>VLOOKUP(A9,'2013 SEPT CABOURG'!$C$7:$E$24,3,FALSE)</f>
        <v>37</v>
      </c>
      <c r="J9" s="109">
        <f>VLOOKUP(A9,'2013 OCT LES TEMPLIERS'!$C$7:$H$23,6,FALSE)</f>
        <v>33</v>
      </c>
      <c r="K9" s="110"/>
      <c r="L9" s="110"/>
      <c r="M9" s="110"/>
      <c r="N9" s="110"/>
      <c r="O9" s="43">
        <f t="shared" si="1"/>
        <v>35.333333333333336</v>
      </c>
      <c r="P9" s="43">
        <f t="shared" si="2"/>
        <v>212</v>
      </c>
      <c r="Q9" s="43">
        <f t="shared" si="0"/>
        <v>-0.6666666666666643</v>
      </c>
      <c r="R9" s="43">
        <f t="shared" si="3"/>
        <v>6</v>
      </c>
      <c r="T9" s="7" t="s">
        <v>65</v>
      </c>
      <c r="U9" s="42">
        <v>36.5</v>
      </c>
      <c r="V9" s="50">
        <v>28</v>
      </c>
      <c r="W9" s="50">
        <v>26</v>
      </c>
      <c r="X9" s="109">
        <v>27</v>
      </c>
      <c r="Y9" s="110"/>
      <c r="Z9" s="110">
        <v>35</v>
      </c>
      <c r="AA9" s="109">
        <v>31</v>
      </c>
      <c r="AB9" s="109">
        <v>28</v>
      </c>
      <c r="AC9" s="109">
        <v>30</v>
      </c>
      <c r="AD9" s="43">
        <v>29.285714285714285</v>
      </c>
      <c r="AE9" s="43">
        <v>205</v>
      </c>
      <c r="AF9" s="43">
        <v>-6.7142857142857153</v>
      </c>
      <c r="AG9" s="43">
        <v>7</v>
      </c>
    </row>
    <row r="10" spans="1:36" ht="18" customHeight="1">
      <c r="A10" s="6" t="s">
        <v>92</v>
      </c>
      <c r="B10" s="42">
        <f>VLOOKUP(A10,Données!$A$2:$E$54,5,FALSE)</f>
        <v>53.5</v>
      </c>
      <c r="C10" s="50"/>
      <c r="D10" s="50">
        <f>VLOOKUP(A10,'2013 Avril VILLENNES'!$C$7:$H$22,6,FALSE)</f>
        <v>29</v>
      </c>
      <c r="E10" s="109"/>
      <c r="F10" s="110"/>
      <c r="G10" s="110"/>
      <c r="H10" s="109"/>
      <c r="I10" s="109">
        <f>VLOOKUP(A10,'2013 SEPT CABOURG'!$C$7:$E$24,3,FALSE)</f>
        <v>26</v>
      </c>
      <c r="J10" s="109">
        <f>VLOOKUP(A10,'2013 OCT LES TEMPLIERS'!$C$7:$H$23,6,FALSE)</f>
        <v>35</v>
      </c>
      <c r="K10" s="110"/>
      <c r="L10" s="110"/>
      <c r="M10" s="110"/>
      <c r="N10" s="110"/>
      <c r="O10" s="43">
        <f t="shared" si="1"/>
        <v>30</v>
      </c>
      <c r="P10" s="43">
        <f t="shared" si="2"/>
        <v>90</v>
      </c>
      <c r="Q10" s="43">
        <f t="shared" si="0"/>
        <v>-6</v>
      </c>
      <c r="R10" s="43">
        <f t="shared" si="3"/>
        <v>3</v>
      </c>
      <c r="T10" s="6" t="s">
        <v>62</v>
      </c>
      <c r="U10" s="42">
        <v>27.8</v>
      </c>
      <c r="V10" s="50"/>
      <c r="W10" s="50">
        <v>34</v>
      </c>
      <c r="X10" s="109">
        <v>34</v>
      </c>
      <c r="Y10" s="110">
        <v>33</v>
      </c>
      <c r="Z10" s="110">
        <v>34</v>
      </c>
      <c r="AA10" s="109">
        <v>25</v>
      </c>
      <c r="AB10" s="109"/>
      <c r="AC10" s="109">
        <v>30</v>
      </c>
      <c r="AD10" s="43">
        <v>31.666666666666668</v>
      </c>
      <c r="AE10" s="43">
        <v>190</v>
      </c>
      <c r="AF10" s="43">
        <v>-4.3333333333333321</v>
      </c>
      <c r="AG10" s="43">
        <v>6</v>
      </c>
    </row>
    <row r="11" spans="1:36" ht="18" customHeight="1">
      <c r="A11" s="4" t="s">
        <v>93</v>
      </c>
      <c r="B11" s="42">
        <f>VLOOKUP(A11,Données!$A$2:$E$54,5,FALSE)</f>
        <v>20.2</v>
      </c>
      <c r="C11" s="50">
        <f>VLOOKUP(A11,'2013 Mars CHAMP DE BATAILLE'!$C$7:$H$17,6,FALSE)</f>
        <v>37</v>
      </c>
      <c r="D11" s="50"/>
      <c r="E11" s="109">
        <f>VLOOKUP(A11,'2013 Mai SERAINCOURT'!$C$7:$H$25,6,FALSE)</f>
        <v>38</v>
      </c>
      <c r="F11" s="110"/>
      <c r="G11" s="110">
        <f>VLOOKUP(A11,'2013 Juin ABLEIGES'!$C$7:$H$23,6,FALSE)</f>
        <v>37</v>
      </c>
      <c r="H11" s="109">
        <f>VLOOKUP(A11,'2013 Juillet VILLARCEAUX'!$C$7:$H$23,6,FALSE)</f>
        <v>28</v>
      </c>
      <c r="I11" s="109">
        <f>VLOOKUP(A11,'2013 SEPT CABOURG'!$C$7:$E$24,3,FALSE)</f>
        <v>35</v>
      </c>
      <c r="J11" s="109">
        <f>VLOOKUP(A11,'2013 OCT LES TEMPLIERS'!$C$7:$H$23,6,FALSE)</f>
        <v>30</v>
      </c>
      <c r="K11" s="110"/>
      <c r="L11" s="110"/>
      <c r="M11" s="110"/>
      <c r="N11" s="110"/>
      <c r="O11" s="43">
        <f t="shared" si="1"/>
        <v>34.166666666666664</v>
      </c>
      <c r="P11" s="43">
        <f t="shared" si="2"/>
        <v>205</v>
      </c>
      <c r="Q11" s="43">
        <f t="shared" si="0"/>
        <v>-1.8333333333333357</v>
      </c>
      <c r="R11" s="43">
        <f t="shared" si="3"/>
        <v>6</v>
      </c>
      <c r="T11" s="4" t="s">
        <v>81</v>
      </c>
      <c r="U11" s="42">
        <v>40.9</v>
      </c>
      <c r="V11" s="50">
        <v>36</v>
      </c>
      <c r="W11" s="50">
        <v>25</v>
      </c>
      <c r="X11" s="109">
        <v>37</v>
      </c>
      <c r="Y11" s="110">
        <v>32</v>
      </c>
      <c r="Z11" s="110"/>
      <c r="AA11" s="109">
        <v>26</v>
      </c>
      <c r="AB11" s="109">
        <v>32</v>
      </c>
      <c r="AC11" s="109"/>
      <c r="AD11" s="43">
        <v>31.333333333333332</v>
      </c>
      <c r="AE11" s="43">
        <v>188</v>
      </c>
      <c r="AF11" s="43">
        <v>-4.6666666666666679</v>
      </c>
      <c r="AG11" s="43">
        <v>6</v>
      </c>
    </row>
    <row r="12" spans="1:36" ht="18" customHeight="1">
      <c r="A12" s="6" t="s">
        <v>62</v>
      </c>
      <c r="B12" s="42">
        <f>VLOOKUP(A12,Données!$A$2:$E$54,5,FALSE)</f>
        <v>27.8</v>
      </c>
      <c r="C12" s="50"/>
      <c r="D12" s="50">
        <f>VLOOKUP(A12,'2013 Avril VILLENNES'!$C$7:$H$22,6,FALSE)</f>
        <v>34</v>
      </c>
      <c r="E12" s="109">
        <f>VLOOKUP(A12,'2013 Mai SERAINCOURT'!$C$7:$H$25,6,FALSE)</f>
        <v>34</v>
      </c>
      <c r="F12" s="110">
        <f>VLOOKUP(A12,'2013 Juin L''ISLE ADAM'!$C$7:$H$16,6,FALSE)</f>
        <v>33</v>
      </c>
      <c r="G12" s="110">
        <f>VLOOKUP(A12,'2013 Juin ABLEIGES'!$C$7:$H$23,6,FALSE)</f>
        <v>34</v>
      </c>
      <c r="H12" s="109">
        <f>VLOOKUP(A12,'2013 Juillet VILLARCEAUX'!$C$7:$H$23,6,FALSE)</f>
        <v>25</v>
      </c>
      <c r="I12" s="109"/>
      <c r="J12" s="109">
        <f>VLOOKUP(A12,'2013 OCT LES TEMPLIERS'!$C$7:$H$23,6,FALSE)</f>
        <v>30</v>
      </c>
      <c r="K12" s="110"/>
      <c r="L12" s="110"/>
      <c r="M12" s="110"/>
      <c r="N12" s="110"/>
      <c r="O12" s="43">
        <f t="shared" si="1"/>
        <v>31.666666666666668</v>
      </c>
      <c r="P12" s="43">
        <f t="shared" si="2"/>
        <v>190</v>
      </c>
      <c r="Q12" s="43">
        <f t="shared" si="0"/>
        <v>-4.3333333333333321</v>
      </c>
      <c r="R12" s="43">
        <f t="shared" si="3"/>
        <v>6</v>
      </c>
      <c r="T12" s="6" t="s">
        <v>71</v>
      </c>
      <c r="U12" s="42">
        <v>51.5</v>
      </c>
      <c r="V12" s="50"/>
      <c r="W12" s="50"/>
      <c r="X12" s="109"/>
      <c r="Y12" s="110"/>
      <c r="Z12" s="110">
        <v>40</v>
      </c>
      <c r="AA12" s="109">
        <v>41</v>
      </c>
      <c r="AB12" s="109">
        <v>44</v>
      </c>
      <c r="AC12" s="109">
        <v>58</v>
      </c>
      <c r="AD12" s="171">
        <v>45.75</v>
      </c>
      <c r="AE12" s="43">
        <v>183</v>
      </c>
      <c r="AF12" s="43">
        <v>9.75</v>
      </c>
      <c r="AG12" s="43">
        <v>4</v>
      </c>
    </row>
    <row r="13" spans="1:36" ht="18" customHeight="1">
      <c r="A13" s="4" t="s">
        <v>71</v>
      </c>
      <c r="B13" s="42">
        <f>VLOOKUP(A13,Données!$A$2:$E$54,5,FALSE)</f>
        <v>51.5</v>
      </c>
      <c r="C13" s="50"/>
      <c r="D13" s="50"/>
      <c r="E13" s="109"/>
      <c r="F13" s="110"/>
      <c r="G13" s="110">
        <f>VLOOKUP(A13,'2013 Juin ABLEIGES'!$C$7:$H$23,6,FALSE)</f>
        <v>40</v>
      </c>
      <c r="H13" s="109">
        <f>VLOOKUP(A13,'2013 Juillet VILLARCEAUX'!$C$7:$H$23,6,FALSE)</f>
        <v>41</v>
      </c>
      <c r="I13" s="109">
        <f>VLOOKUP(A13,'2013 SEPT CABOURG'!$C$7:$E$24,3,FALSE)</f>
        <v>44</v>
      </c>
      <c r="J13" s="109">
        <f>VLOOKUP(A13,'2013 OCT LES TEMPLIERS'!$C$7:$H$23,6,FALSE)</f>
        <v>58</v>
      </c>
      <c r="K13" s="110"/>
      <c r="L13" s="110"/>
      <c r="M13" s="110"/>
      <c r="N13" s="110"/>
      <c r="O13" s="43">
        <f t="shared" si="1"/>
        <v>45.75</v>
      </c>
      <c r="P13" s="43">
        <f t="shared" si="2"/>
        <v>183</v>
      </c>
      <c r="Q13" s="43">
        <f t="shared" si="0"/>
        <v>9.75</v>
      </c>
      <c r="R13" s="43">
        <f t="shared" si="3"/>
        <v>4</v>
      </c>
      <c r="T13" s="4" t="s">
        <v>75</v>
      </c>
      <c r="U13" s="42">
        <v>23.2</v>
      </c>
      <c r="V13" s="50">
        <v>38</v>
      </c>
      <c r="W13" s="50">
        <v>28</v>
      </c>
      <c r="X13" s="109"/>
      <c r="Y13" s="110"/>
      <c r="Z13" s="110">
        <v>22</v>
      </c>
      <c r="AA13" s="109">
        <v>26</v>
      </c>
      <c r="AB13" s="109">
        <v>33</v>
      </c>
      <c r="AC13" s="109">
        <v>24</v>
      </c>
      <c r="AD13" s="43">
        <v>28.5</v>
      </c>
      <c r="AE13" s="43">
        <v>171</v>
      </c>
      <c r="AF13" s="43">
        <v>-7.5</v>
      </c>
      <c r="AG13" s="43">
        <v>6</v>
      </c>
    </row>
    <row r="14" spans="1:36" ht="18" customHeight="1">
      <c r="A14" s="4" t="s">
        <v>75</v>
      </c>
      <c r="B14" s="42">
        <f>VLOOKUP(A14,Données!$A$2:$E$54,5,FALSE)</f>
        <v>23.2</v>
      </c>
      <c r="C14" s="50">
        <f>VLOOKUP(A14,'2013 Mars CHAMP DE BATAILLE'!$C$7:$H$17,6,FALSE)</f>
        <v>38</v>
      </c>
      <c r="D14" s="50">
        <f>VLOOKUP(A14,'2013 Avril VILLENNES'!$C$7:$H$22,6,FALSE)</f>
        <v>28</v>
      </c>
      <c r="E14" s="109"/>
      <c r="F14" s="110"/>
      <c r="G14" s="110">
        <f>VLOOKUP(A14,'2013 Juin ABLEIGES'!$C$7:$H$23,6,FALSE)</f>
        <v>22</v>
      </c>
      <c r="H14" s="109">
        <f>VLOOKUP(A14,'2013 Juillet VILLARCEAUX'!$C$7:$H$23,6,FALSE)</f>
        <v>26</v>
      </c>
      <c r="I14" s="109">
        <f>VLOOKUP(A14,'2013 SEPT CABOURG'!$C$7:$E$24,3,FALSE)</f>
        <v>33</v>
      </c>
      <c r="J14" s="109">
        <f>VLOOKUP(A14,'2013 OCT LES TEMPLIERS'!$C$7:$H$23,6,FALSE)</f>
        <v>24</v>
      </c>
      <c r="K14" s="110"/>
      <c r="L14" s="110"/>
      <c r="M14" s="110"/>
      <c r="N14" s="110"/>
      <c r="O14" s="43">
        <f t="shared" si="1"/>
        <v>28.5</v>
      </c>
      <c r="P14" s="43">
        <f t="shared" si="2"/>
        <v>171</v>
      </c>
      <c r="Q14" s="43">
        <f t="shared" si="0"/>
        <v>-7.5</v>
      </c>
      <c r="R14" s="43">
        <f t="shared" si="3"/>
        <v>6</v>
      </c>
      <c r="T14" s="4" t="s">
        <v>96</v>
      </c>
      <c r="U14" s="42">
        <v>21.3</v>
      </c>
      <c r="V14" s="50"/>
      <c r="W14" s="50"/>
      <c r="X14" s="109">
        <v>36</v>
      </c>
      <c r="Y14" s="110">
        <v>30</v>
      </c>
      <c r="Z14" s="110">
        <v>42</v>
      </c>
      <c r="AA14" s="109"/>
      <c r="AB14" s="109">
        <v>36</v>
      </c>
      <c r="AC14" s="109">
        <v>27</v>
      </c>
      <c r="AD14" s="43">
        <v>34.200000000000003</v>
      </c>
      <c r="AE14" s="43">
        <v>171</v>
      </c>
      <c r="AF14" s="43">
        <v>-1.7999999999999972</v>
      </c>
      <c r="AG14" s="43">
        <v>5</v>
      </c>
    </row>
    <row r="15" spans="1:36" ht="17.25">
      <c r="A15" s="4" t="s">
        <v>81</v>
      </c>
      <c r="B15" s="42">
        <f>VLOOKUP(A15,Données!$A$2:$E$54,5,FALSE)</f>
        <v>40.9</v>
      </c>
      <c r="C15" s="50">
        <f>VLOOKUP(A15,'2013 Mars CHAMP DE BATAILLE'!$C$7:$H$17,6,FALSE)</f>
        <v>36</v>
      </c>
      <c r="D15" s="50">
        <f>VLOOKUP(A15,'2013 Avril VILLENNES'!$C$7:$H$22,6,FALSE)</f>
        <v>25</v>
      </c>
      <c r="E15" s="109">
        <f>VLOOKUP(A15,'2013 Mai SERAINCOURT'!$C$7:$H$25,6,FALSE)</f>
        <v>37</v>
      </c>
      <c r="F15" s="110">
        <f>VLOOKUP(A15,'2013 Juin L''ISLE ADAM'!$C$7:$H$16,6,FALSE)</f>
        <v>32</v>
      </c>
      <c r="G15" s="110"/>
      <c r="H15" s="109">
        <f>VLOOKUP(A15,'2013 Juillet VILLARCEAUX'!$C$7:$H$23,6,FALSE)</f>
        <v>26</v>
      </c>
      <c r="I15" s="109">
        <f>VLOOKUP(A15,'2013 SEPT CABOURG'!$C$7:$E$24,3,FALSE)</f>
        <v>32</v>
      </c>
      <c r="J15" s="109"/>
      <c r="K15" s="110"/>
      <c r="L15" s="110"/>
      <c r="M15" s="110"/>
      <c r="N15" s="110"/>
      <c r="O15" s="43">
        <f t="shared" si="1"/>
        <v>31.333333333333332</v>
      </c>
      <c r="P15" s="43">
        <f t="shared" si="2"/>
        <v>188</v>
      </c>
      <c r="Q15" s="43">
        <f t="shared" si="0"/>
        <v>-4.6666666666666679</v>
      </c>
      <c r="R15" s="43">
        <f t="shared" si="3"/>
        <v>6</v>
      </c>
      <c r="T15" s="5" t="s">
        <v>80</v>
      </c>
      <c r="U15" s="42">
        <v>29.7</v>
      </c>
      <c r="V15" s="50">
        <v>44</v>
      </c>
      <c r="W15" s="50"/>
      <c r="X15" s="109">
        <v>32</v>
      </c>
      <c r="Y15" s="110">
        <v>34</v>
      </c>
      <c r="Z15" s="110"/>
      <c r="AA15" s="109">
        <v>36</v>
      </c>
      <c r="AB15" s="109">
        <v>23</v>
      </c>
      <c r="AC15" s="109"/>
      <c r="AD15" s="43">
        <v>33.799999999999997</v>
      </c>
      <c r="AE15" s="43">
        <v>169</v>
      </c>
      <c r="AF15" s="43">
        <v>-2.2000000000000028</v>
      </c>
      <c r="AG15" s="43">
        <v>5</v>
      </c>
    </row>
    <row r="16" spans="1:36" ht="16.5">
      <c r="A16" s="4" t="s">
        <v>96</v>
      </c>
      <c r="B16" s="42">
        <f>VLOOKUP(A16,Données!$A$2:$E$54,5,FALSE)</f>
        <v>21.3</v>
      </c>
      <c r="C16" s="50"/>
      <c r="D16" s="50"/>
      <c r="E16" s="109">
        <f>VLOOKUP(A16,'2013 Mai SERAINCOURT'!$C$7:$H$25,6,FALSE)</f>
        <v>36</v>
      </c>
      <c r="F16" s="110">
        <f>VLOOKUP(A16,'2013 Juin L''ISLE ADAM'!$C$7:$H$16,6,FALSE)</f>
        <v>30</v>
      </c>
      <c r="G16" s="110">
        <f>VLOOKUP(A16,'2013 Juin ABLEIGES'!$C$7:$H$23,6,FALSE)</f>
        <v>42</v>
      </c>
      <c r="H16" s="109"/>
      <c r="I16" s="109">
        <f>VLOOKUP(A16,'2013 SEPT CABOURG'!$C$7:$E$24,3,FALSE)</f>
        <v>36</v>
      </c>
      <c r="J16" s="109">
        <f>VLOOKUP(A16,'2013 OCT LES TEMPLIERS'!$C$7:$H$23,6,FALSE)</f>
        <v>27</v>
      </c>
      <c r="K16" s="110"/>
      <c r="L16" s="110"/>
      <c r="M16" s="110"/>
      <c r="N16" s="110"/>
      <c r="O16" s="43">
        <f t="shared" si="1"/>
        <v>34.200000000000003</v>
      </c>
      <c r="P16" s="43">
        <f t="shared" si="2"/>
        <v>171</v>
      </c>
      <c r="Q16" s="43">
        <f t="shared" si="0"/>
        <v>-1.7999999999999972</v>
      </c>
      <c r="R16" s="43">
        <f t="shared" si="3"/>
        <v>5</v>
      </c>
      <c r="T16" s="4" t="s">
        <v>89</v>
      </c>
      <c r="U16" s="42">
        <v>15.2</v>
      </c>
      <c r="V16" s="50">
        <v>37</v>
      </c>
      <c r="W16" s="50"/>
      <c r="X16" s="109">
        <v>30</v>
      </c>
      <c r="Y16" s="110">
        <v>38</v>
      </c>
      <c r="Z16" s="110"/>
      <c r="AA16" s="109"/>
      <c r="AB16" s="109">
        <v>31</v>
      </c>
      <c r="AC16" s="109">
        <v>30</v>
      </c>
      <c r="AD16" s="43">
        <v>33.200000000000003</v>
      </c>
      <c r="AE16" s="43">
        <v>166</v>
      </c>
      <c r="AF16" s="43">
        <v>-2.7999999999999972</v>
      </c>
      <c r="AG16" s="43">
        <v>5</v>
      </c>
    </row>
    <row r="17" spans="1:33" ht="17.25">
      <c r="A17" s="7" t="s">
        <v>60</v>
      </c>
      <c r="B17" s="42">
        <f>VLOOKUP(A17,Données!$A$2:$E$54,5,FALSE)</f>
        <v>45.7</v>
      </c>
      <c r="C17" s="50"/>
      <c r="D17" s="50">
        <f>VLOOKUP(A17,'2013 Avril VILLENNES'!$C$7:$H$22,6,FALSE)</f>
        <v>39</v>
      </c>
      <c r="E17" s="109">
        <f>VLOOKUP(A17,'2013 Mai SERAINCOURT'!$C$7:$H$25,6,FALSE)</f>
        <v>34</v>
      </c>
      <c r="F17" s="110"/>
      <c r="G17" s="110">
        <f>VLOOKUP(A17,'2013 Juin ABLEIGES'!$C$7:$H$23,6,FALSE)</f>
        <v>30</v>
      </c>
      <c r="H17" s="109">
        <f>VLOOKUP(A17,'2013 Juillet VILLARCEAUX'!$C$7:$H$23,6,FALSE)</f>
        <v>41</v>
      </c>
      <c r="I17" s="109"/>
      <c r="J17" s="109"/>
      <c r="K17" s="110"/>
      <c r="L17" s="110"/>
      <c r="M17" s="110"/>
      <c r="N17" s="110"/>
      <c r="O17" s="43">
        <f t="shared" si="1"/>
        <v>36</v>
      </c>
      <c r="P17" s="43">
        <f t="shared" si="2"/>
        <v>144</v>
      </c>
      <c r="Q17" s="43">
        <f t="shared" si="0"/>
        <v>0</v>
      </c>
      <c r="R17" s="43">
        <f t="shared" si="3"/>
        <v>4</v>
      </c>
      <c r="T17" s="7" t="s">
        <v>60</v>
      </c>
      <c r="U17" s="42">
        <v>45.7</v>
      </c>
      <c r="V17" s="50"/>
      <c r="W17" s="50">
        <v>39</v>
      </c>
      <c r="X17" s="109">
        <v>34</v>
      </c>
      <c r="Y17" s="110"/>
      <c r="Z17" s="110">
        <v>30</v>
      </c>
      <c r="AA17" s="109">
        <v>41</v>
      </c>
      <c r="AB17" s="109"/>
      <c r="AC17" s="109"/>
      <c r="AD17" s="43">
        <v>36</v>
      </c>
      <c r="AE17" s="43">
        <v>144</v>
      </c>
      <c r="AF17" s="43">
        <v>0</v>
      </c>
      <c r="AG17" s="43">
        <v>4</v>
      </c>
    </row>
    <row r="18" spans="1:33" ht="18" customHeight="1">
      <c r="A18" s="4" t="s">
        <v>59</v>
      </c>
      <c r="B18" s="42">
        <f>VLOOKUP(A18,Données!$A$2:$E$54,5,FALSE)</f>
        <v>44</v>
      </c>
      <c r="C18" s="50"/>
      <c r="D18" s="50">
        <f>VLOOKUP(A18,'2013 Avril VILLENNES'!$C$7:$H$22,6,FALSE)</f>
        <v>36</v>
      </c>
      <c r="E18" s="109">
        <f>VLOOKUP(A18,'2013 Mai SERAINCOURT'!$C$7:$H$25,6,FALSE)</f>
        <v>30</v>
      </c>
      <c r="F18" s="110"/>
      <c r="G18" s="110">
        <f>VLOOKUP(A18,'2013 Juin ABLEIGES'!$C$7:$H$23,6,FALSE)</f>
        <v>34</v>
      </c>
      <c r="H18" s="109">
        <f>VLOOKUP(A18,'2013 Juillet VILLARCEAUX'!$C$7:$H$23,6,FALSE)</f>
        <v>20</v>
      </c>
      <c r="I18" s="109"/>
      <c r="J18" s="109"/>
      <c r="K18" s="110"/>
      <c r="L18" s="110"/>
      <c r="M18" s="110"/>
      <c r="N18" s="110"/>
      <c r="O18" s="43">
        <f t="shared" si="1"/>
        <v>30</v>
      </c>
      <c r="P18" s="43">
        <f t="shared" si="2"/>
        <v>120</v>
      </c>
      <c r="Q18" s="43">
        <f t="shared" si="0"/>
        <v>-6</v>
      </c>
      <c r="R18" s="43">
        <f t="shared" si="3"/>
        <v>4</v>
      </c>
      <c r="T18" s="4" t="s">
        <v>59</v>
      </c>
      <c r="U18" s="42">
        <v>44</v>
      </c>
      <c r="V18" s="50"/>
      <c r="W18" s="50">
        <v>36</v>
      </c>
      <c r="X18" s="109">
        <v>30</v>
      </c>
      <c r="Y18" s="110"/>
      <c r="Z18" s="110">
        <v>34</v>
      </c>
      <c r="AA18" s="109">
        <v>20</v>
      </c>
      <c r="AB18" s="109"/>
      <c r="AC18" s="109"/>
      <c r="AD18" s="43">
        <v>30</v>
      </c>
      <c r="AE18" s="43">
        <v>120</v>
      </c>
      <c r="AF18" s="43">
        <v>-6</v>
      </c>
      <c r="AG18" s="43">
        <v>4</v>
      </c>
    </row>
    <row r="19" spans="1:33" ht="18" customHeight="1">
      <c r="A19" s="4" t="s">
        <v>100</v>
      </c>
      <c r="B19" s="42">
        <f>VLOOKUP(A19,Données!$A$2:$E$54,5,FALSE)</f>
        <v>28.6</v>
      </c>
      <c r="C19" s="50"/>
      <c r="D19" s="50">
        <f>VLOOKUP(A19,'2013 Avril VILLENNES'!$C$7:$H$22,6,FALSE)</f>
        <v>21</v>
      </c>
      <c r="E19" s="109">
        <f>VLOOKUP(A19,'2013 Mai SERAINCOURT'!$C$7:$H$25,6,FALSE)</f>
        <v>31</v>
      </c>
      <c r="F19" s="110"/>
      <c r="G19" s="110">
        <f>VLOOKUP(A19,'2013 Juin ABLEIGES'!$C$7:$H$23,6,FALSE)</f>
        <v>32</v>
      </c>
      <c r="H19" s="109">
        <f>VLOOKUP(A19,'2013 Juillet VILLARCEAUX'!$C$7:$H$23,6,FALSE)</f>
        <v>31</v>
      </c>
      <c r="I19" s="109"/>
      <c r="J19" s="109"/>
      <c r="K19" s="110"/>
      <c r="L19" s="110"/>
      <c r="M19" s="110"/>
      <c r="N19" s="110"/>
      <c r="O19" s="43">
        <f t="shared" si="1"/>
        <v>28.75</v>
      </c>
      <c r="P19" s="43">
        <f t="shared" si="2"/>
        <v>115</v>
      </c>
      <c r="Q19" s="43">
        <f t="shared" si="0"/>
        <v>-7.25</v>
      </c>
      <c r="R19" s="43">
        <f t="shared" si="3"/>
        <v>4</v>
      </c>
      <c r="T19" s="5" t="s">
        <v>64</v>
      </c>
      <c r="U19" s="42">
        <v>53.5</v>
      </c>
      <c r="V19" s="50"/>
      <c r="W19" s="50">
        <v>13</v>
      </c>
      <c r="X19" s="109">
        <v>30</v>
      </c>
      <c r="Y19" s="110"/>
      <c r="Z19" s="110"/>
      <c r="AA19" s="109">
        <v>15</v>
      </c>
      <c r="AB19" s="109">
        <v>23</v>
      </c>
      <c r="AC19" s="109">
        <v>36</v>
      </c>
      <c r="AD19" s="43">
        <v>23.4</v>
      </c>
      <c r="AE19" s="43">
        <v>117</v>
      </c>
      <c r="AF19" s="43">
        <v>-12.600000000000001</v>
      </c>
      <c r="AG19" s="43">
        <v>5</v>
      </c>
    </row>
    <row r="20" spans="1:33" ht="17.25">
      <c r="A20" s="5" t="s">
        <v>65</v>
      </c>
      <c r="B20" s="42">
        <f>VLOOKUP(A20,Données!$A$2:$E$54,5,FALSE)</f>
        <v>36.5</v>
      </c>
      <c r="C20" s="50">
        <f>VLOOKUP(A20,'2013 Mars CHAMP DE BATAILLE'!$C$7:$H$17,6,FALSE)</f>
        <v>28</v>
      </c>
      <c r="D20" s="50">
        <f>VLOOKUP(A20,'2013 Avril VILLENNES'!$C$7:$H$22,6,FALSE)</f>
        <v>26</v>
      </c>
      <c r="E20" s="109">
        <f>VLOOKUP(A20,'2013 Mai SERAINCOURT'!$C$7:$H$25,6,FALSE)</f>
        <v>27</v>
      </c>
      <c r="F20" s="110"/>
      <c r="G20" s="110">
        <f>VLOOKUP(A20,'2013 Juin ABLEIGES'!$C$7:$H$23,6,FALSE)</f>
        <v>35</v>
      </c>
      <c r="H20" s="109">
        <f>VLOOKUP(A20,'2013 Juillet VILLARCEAUX'!$C$7:$H$23,6,FALSE)</f>
        <v>31</v>
      </c>
      <c r="I20" s="109">
        <f>VLOOKUP(A20,'2013 SEPT CABOURG'!$C$7:$E$24,3,FALSE)</f>
        <v>28</v>
      </c>
      <c r="J20" s="109">
        <f>VLOOKUP(A20,'2013 OCT LES TEMPLIERS'!$C$7:$H$23,6,FALSE)</f>
        <v>30</v>
      </c>
      <c r="K20" s="110"/>
      <c r="L20" s="110"/>
      <c r="M20" s="110"/>
      <c r="N20" s="110"/>
      <c r="O20" s="43">
        <f t="shared" si="1"/>
        <v>29.285714285714285</v>
      </c>
      <c r="P20" s="43">
        <f t="shared" si="2"/>
        <v>205</v>
      </c>
      <c r="Q20" s="43">
        <f t="shared" si="0"/>
        <v>-6.7142857142857153</v>
      </c>
      <c r="R20" s="43">
        <f t="shared" si="3"/>
        <v>7</v>
      </c>
      <c r="T20" s="4" t="s">
        <v>100</v>
      </c>
      <c r="U20" s="42">
        <v>28.6</v>
      </c>
      <c r="V20" s="50"/>
      <c r="W20" s="50">
        <v>21</v>
      </c>
      <c r="X20" s="109">
        <v>31</v>
      </c>
      <c r="Y20" s="110"/>
      <c r="Z20" s="110">
        <v>32</v>
      </c>
      <c r="AA20" s="109">
        <v>31</v>
      </c>
      <c r="AB20" s="109"/>
      <c r="AC20" s="109"/>
      <c r="AD20" s="43">
        <v>28.75</v>
      </c>
      <c r="AE20" s="43">
        <v>115</v>
      </c>
      <c r="AF20" s="43">
        <v>-7.25</v>
      </c>
      <c r="AG20" s="43">
        <v>4</v>
      </c>
    </row>
    <row r="21" spans="1:33" ht="17.25">
      <c r="A21" s="6" t="s">
        <v>61</v>
      </c>
      <c r="B21" s="42">
        <f>VLOOKUP(A21,Données!$A$2:$E$54,5,FALSE)</f>
        <v>34.9</v>
      </c>
      <c r="C21" s="50"/>
      <c r="D21" s="50"/>
      <c r="E21" s="109"/>
      <c r="F21" s="110"/>
      <c r="G21" s="110"/>
      <c r="H21" s="109"/>
      <c r="I21" s="109"/>
      <c r="J21" s="109"/>
      <c r="K21" s="110"/>
      <c r="L21" s="110"/>
      <c r="M21" s="110"/>
      <c r="N21" s="110"/>
      <c r="O21" s="43"/>
      <c r="P21" s="43"/>
      <c r="Q21" s="43"/>
      <c r="R21" s="43"/>
      <c r="T21" s="7" t="s">
        <v>76</v>
      </c>
      <c r="U21" s="42">
        <v>31.8</v>
      </c>
      <c r="V21" s="50">
        <v>30</v>
      </c>
      <c r="W21" s="50"/>
      <c r="X21" s="109">
        <v>27</v>
      </c>
      <c r="Y21" s="110"/>
      <c r="Z21" s="110">
        <v>14</v>
      </c>
      <c r="AA21" s="109"/>
      <c r="AB21" s="109">
        <v>21</v>
      </c>
      <c r="AC21" s="109">
        <v>23</v>
      </c>
      <c r="AD21" s="43">
        <v>23</v>
      </c>
      <c r="AE21" s="43">
        <v>115</v>
      </c>
      <c r="AF21" s="43">
        <v>-13</v>
      </c>
      <c r="AG21" s="43">
        <v>5</v>
      </c>
    </row>
    <row r="22" spans="1:33" ht="16.5">
      <c r="A22" s="6" t="s">
        <v>63</v>
      </c>
      <c r="B22" s="42">
        <f>VLOOKUP(A22,Données!$A$2:$E$54,5,FALSE)</f>
        <v>23.2</v>
      </c>
      <c r="C22" s="50"/>
      <c r="D22" s="50"/>
      <c r="E22" s="109"/>
      <c r="F22" s="110">
        <f>VLOOKUP(A22,'2013 Juin L''ISLE ADAM'!$C$7:$H$16,6,FALSE)</f>
        <v>23</v>
      </c>
      <c r="G22" s="110"/>
      <c r="H22" s="109"/>
      <c r="I22" s="109"/>
      <c r="J22" s="109">
        <f>VLOOKUP(A22,'2013 OCT LES TEMPLIERS'!$C$7:$H$23,6,FALSE)</f>
        <v>32</v>
      </c>
      <c r="K22" s="110"/>
      <c r="L22" s="110"/>
      <c r="M22" s="110"/>
      <c r="N22" s="110"/>
      <c r="O22" s="43">
        <f t="shared" si="1"/>
        <v>27.5</v>
      </c>
      <c r="P22" s="43">
        <f t="shared" si="2"/>
        <v>55</v>
      </c>
      <c r="Q22" s="43">
        <f t="shared" si="0"/>
        <v>-8.5</v>
      </c>
      <c r="R22" s="43">
        <f t="shared" si="3"/>
        <v>2</v>
      </c>
      <c r="T22" s="6" t="s">
        <v>92</v>
      </c>
      <c r="U22" s="42">
        <v>53.5</v>
      </c>
      <c r="V22" s="50"/>
      <c r="W22" s="50">
        <v>29</v>
      </c>
      <c r="X22" s="109"/>
      <c r="Y22" s="110"/>
      <c r="Z22" s="110"/>
      <c r="AA22" s="109"/>
      <c r="AB22" s="109">
        <v>26</v>
      </c>
      <c r="AC22" s="109">
        <v>35</v>
      </c>
      <c r="AD22" s="43">
        <v>30</v>
      </c>
      <c r="AE22" s="43">
        <v>90</v>
      </c>
      <c r="AF22" s="43">
        <v>-6</v>
      </c>
      <c r="AG22" s="43">
        <v>3</v>
      </c>
    </row>
    <row r="23" spans="1:33" ht="17.25">
      <c r="A23" s="6" t="s">
        <v>111</v>
      </c>
      <c r="B23" s="42">
        <f>VLOOKUP(A23,Données!$A$2:$E$54,5,FALSE)</f>
        <v>48</v>
      </c>
      <c r="C23" s="50"/>
      <c r="D23" s="50"/>
      <c r="E23" s="109"/>
      <c r="F23" s="110"/>
      <c r="G23" s="110">
        <f>VLOOKUP(A23,'2013 Juin ABLEIGES'!$C$7:$H$23,6,FALSE)</f>
        <v>44</v>
      </c>
      <c r="H23" s="109"/>
      <c r="I23" s="109"/>
      <c r="J23" s="109"/>
      <c r="K23" s="110"/>
      <c r="L23" s="110"/>
      <c r="M23" s="110"/>
      <c r="N23" s="110"/>
      <c r="O23" s="43">
        <f t="shared" si="1"/>
        <v>44</v>
      </c>
      <c r="P23" s="43">
        <f t="shared" si="2"/>
        <v>44</v>
      </c>
      <c r="Q23" s="43">
        <f t="shared" si="0"/>
        <v>8</v>
      </c>
      <c r="R23" s="43">
        <f t="shared" si="3"/>
        <v>1</v>
      </c>
      <c r="T23" s="7" t="s">
        <v>114</v>
      </c>
      <c r="U23" s="42">
        <v>54</v>
      </c>
      <c r="V23" s="50"/>
      <c r="W23" s="50"/>
      <c r="X23" s="109"/>
      <c r="Y23" s="110">
        <v>41</v>
      </c>
      <c r="Z23" s="110"/>
      <c r="AA23" s="109"/>
      <c r="AB23" s="109">
        <v>30</v>
      </c>
      <c r="AC23" s="109"/>
      <c r="AD23" s="43">
        <v>35.5</v>
      </c>
      <c r="AE23" s="43">
        <v>71</v>
      </c>
      <c r="AF23" s="43">
        <v>-0.5</v>
      </c>
      <c r="AG23" s="43">
        <v>2</v>
      </c>
    </row>
    <row r="24" spans="1:33" ht="17.25">
      <c r="A24" s="7" t="s">
        <v>114</v>
      </c>
      <c r="B24" s="42">
        <f>VLOOKUP(A24,Données!$A$2:$E$54,5,FALSE)</f>
        <v>54</v>
      </c>
      <c r="C24" s="50"/>
      <c r="D24" s="50"/>
      <c r="E24" s="109"/>
      <c r="F24" s="110">
        <f>VLOOKUP(A24,'2013 Juin L''ISLE ADAM'!$C$7:$H$16,6,FALSE)</f>
        <v>41</v>
      </c>
      <c r="G24" s="110"/>
      <c r="H24" s="109"/>
      <c r="I24" s="109">
        <f>VLOOKUP(A24,'2013 SEPT CABOURG'!$C$7:$E$24,3,FALSE)</f>
        <v>30</v>
      </c>
      <c r="J24" s="109"/>
      <c r="K24" s="110"/>
      <c r="L24" s="110"/>
      <c r="M24" s="110"/>
      <c r="N24" s="110"/>
      <c r="O24" s="43">
        <f t="shared" si="1"/>
        <v>35.5</v>
      </c>
      <c r="P24" s="43">
        <f t="shared" si="2"/>
        <v>71</v>
      </c>
      <c r="Q24" s="43">
        <f t="shared" si="0"/>
        <v>-0.5</v>
      </c>
      <c r="R24" s="43">
        <f t="shared" si="3"/>
        <v>2</v>
      </c>
      <c r="T24" s="6" t="s">
        <v>63</v>
      </c>
      <c r="U24" s="42">
        <v>23.2</v>
      </c>
      <c r="V24" s="50"/>
      <c r="W24" s="50"/>
      <c r="X24" s="109"/>
      <c r="Y24" s="110">
        <v>23</v>
      </c>
      <c r="Z24" s="110"/>
      <c r="AA24" s="109"/>
      <c r="AB24" s="109"/>
      <c r="AC24" s="109">
        <v>32</v>
      </c>
      <c r="AD24" s="43">
        <v>27.5</v>
      </c>
      <c r="AE24" s="43">
        <v>55</v>
      </c>
      <c r="AF24" s="43">
        <v>-8.5</v>
      </c>
      <c r="AG24" s="43">
        <v>2</v>
      </c>
    </row>
    <row r="25" spans="1:33" ht="16.5">
      <c r="A25" s="6" t="s">
        <v>79</v>
      </c>
      <c r="B25" s="42">
        <f>VLOOKUP(A25,Données!$A$2:$E$54,5,FALSE)</f>
        <v>52.5</v>
      </c>
      <c r="C25" s="50"/>
      <c r="D25" s="50"/>
      <c r="E25" s="109"/>
      <c r="F25" s="110"/>
      <c r="G25" s="110"/>
      <c r="H25" s="109"/>
      <c r="I25" s="109"/>
      <c r="J25" s="109"/>
      <c r="K25" s="110"/>
      <c r="L25" s="110"/>
      <c r="M25" s="110"/>
      <c r="N25" s="110"/>
      <c r="O25" s="43"/>
      <c r="P25" s="43"/>
      <c r="Q25" s="43"/>
      <c r="R25" s="43"/>
      <c r="T25" s="6" t="s">
        <v>111</v>
      </c>
      <c r="U25" s="42">
        <v>48</v>
      </c>
      <c r="V25" s="50"/>
      <c r="W25" s="50"/>
      <c r="X25" s="109"/>
      <c r="Y25" s="110"/>
      <c r="Z25" s="110">
        <v>44</v>
      </c>
      <c r="AA25" s="109"/>
      <c r="AB25" s="109"/>
      <c r="AC25" s="109"/>
      <c r="AD25" s="43">
        <v>44</v>
      </c>
      <c r="AE25" s="43">
        <v>44</v>
      </c>
      <c r="AF25" s="43">
        <v>8</v>
      </c>
      <c r="AG25" s="43">
        <v>1</v>
      </c>
    </row>
    <row r="26" spans="1:33" ht="17.25">
      <c r="A26" s="7" t="s">
        <v>76</v>
      </c>
      <c r="B26" s="42">
        <f>VLOOKUP(A26,Données!$A$2:$E$54,5,FALSE)</f>
        <v>31.8</v>
      </c>
      <c r="C26" s="50">
        <f>VLOOKUP(A26,'2013 Mars CHAMP DE BATAILLE'!$C$7:$H$17,6,FALSE)</f>
        <v>30</v>
      </c>
      <c r="D26" s="50"/>
      <c r="E26" s="109">
        <f>VLOOKUP(A26,'2013 Mai SERAINCOURT'!$C$7:$H$25,6,FALSE)</f>
        <v>27</v>
      </c>
      <c r="F26" s="110"/>
      <c r="G26" s="110">
        <f>VLOOKUP(A26,'2013 Juin ABLEIGES'!$C$7:$H$23,6,FALSE)</f>
        <v>14</v>
      </c>
      <c r="H26" s="109"/>
      <c r="I26" s="109">
        <f>VLOOKUP(A26,'2013 SEPT CABOURG'!$C$7:$E$24,3,FALSE)</f>
        <v>21</v>
      </c>
      <c r="J26" s="109">
        <f>VLOOKUP(A26,'2013 OCT LES TEMPLIERS'!$C$7:$H$23,6,FALSE)</f>
        <v>23</v>
      </c>
      <c r="K26" s="109"/>
      <c r="L26" s="110"/>
      <c r="M26" s="110"/>
      <c r="N26" s="110"/>
      <c r="O26" s="43">
        <f t="shared" si="1"/>
        <v>23</v>
      </c>
      <c r="P26" s="43">
        <f t="shared" si="2"/>
        <v>115</v>
      </c>
      <c r="Q26" s="43">
        <f t="shared" si="0"/>
        <v>-13</v>
      </c>
      <c r="R26" s="43">
        <f t="shared" si="3"/>
        <v>5</v>
      </c>
      <c r="T26" s="6" t="s">
        <v>69</v>
      </c>
      <c r="U26" s="42">
        <v>28.8</v>
      </c>
      <c r="V26" s="50"/>
      <c r="W26" s="50">
        <v>20</v>
      </c>
      <c r="X26" s="109"/>
      <c r="Y26" s="110"/>
      <c r="Z26" s="110"/>
      <c r="AA26" s="109">
        <v>24</v>
      </c>
      <c r="AB26" s="109"/>
      <c r="AC26" s="109"/>
      <c r="AD26" s="43">
        <v>22</v>
      </c>
      <c r="AE26" s="43">
        <v>44</v>
      </c>
      <c r="AF26" s="43">
        <v>-14</v>
      </c>
      <c r="AG26" s="43">
        <v>2</v>
      </c>
    </row>
    <row r="27" spans="1:33" ht="17.25">
      <c r="A27" s="7" t="s">
        <v>108</v>
      </c>
      <c r="B27" s="42">
        <f>VLOOKUP(A27,Données!$A$2:$E$54,5,FALSE)</f>
        <v>54</v>
      </c>
      <c r="C27" s="50"/>
      <c r="D27" s="50">
        <f>VLOOKUP(A27,'2013 Avril VILLENNES'!$C$7:$H$22,6,FALSE)</f>
        <v>17</v>
      </c>
      <c r="E27" s="109">
        <f>VLOOKUP(A27,'2013 Mai SERAINCOURT'!$C$7:$H$25,6,FALSE)</f>
        <v>17</v>
      </c>
      <c r="F27" s="110"/>
      <c r="G27" s="110"/>
      <c r="H27" s="109"/>
      <c r="I27" s="109"/>
      <c r="J27" s="109"/>
      <c r="K27" s="110"/>
      <c r="L27" s="110"/>
      <c r="M27" s="110"/>
      <c r="N27" s="110"/>
      <c r="O27" s="43">
        <f t="shared" si="1"/>
        <v>17</v>
      </c>
      <c r="P27" s="43">
        <f t="shared" si="2"/>
        <v>34</v>
      </c>
      <c r="Q27" s="43">
        <f t="shared" si="0"/>
        <v>-19</v>
      </c>
      <c r="R27" s="43">
        <f t="shared" si="3"/>
        <v>2</v>
      </c>
      <c r="T27" s="6" t="s">
        <v>91</v>
      </c>
      <c r="U27" s="42">
        <v>53.5</v>
      </c>
      <c r="V27" s="50"/>
      <c r="W27" s="50"/>
      <c r="X27" s="109">
        <v>15</v>
      </c>
      <c r="Y27" s="110"/>
      <c r="Z27" s="110">
        <v>12</v>
      </c>
      <c r="AA27" s="109"/>
      <c r="AB27" s="109">
        <v>12</v>
      </c>
      <c r="AC27" s="109"/>
      <c r="AD27" s="43">
        <v>13</v>
      </c>
      <c r="AE27" s="43">
        <v>39</v>
      </c>
      <c r="AF27" s="43">
        <v>-23</v>
      </c>
      <c r="AG27" s="43">
        <v>3</v>
      </c>
    </row>
    <row r="28" spans="1:33" ht="17.25">
      <c r="A28" s="6" t="s">
        <v>85</v>
      </c>
      <c r="B28" s="42">
        <f>VLOOKUP(A28,Données!$A$2:$E$54,5,FALSE)</f>
        <v>32.6</v>
      </c>
      <c r="C28" s="50"/>
      <c r="D28" s="50">
        <f>VLOOKUP(A28,'2013 Avril VILLENNES'!$C$7:$H$22,6,FALSE)</f>
        <v>23</v>
      </c>
      <c r="E28" s="109"/>
      <c r="F28" s="110"/>
      <c r="G28" s="110"/>
      <c r="H28" s="109"/>
      <c r="I28" s="109"/>
      <c r="J28" s="109"/>
      <c r="K28" s="110"/>
      <c r="L28" s="110"/>
      <c r="M28" s="110"/>
      <c r="N28" s="110"/>
      <c r="O28" s="43">
        <f t="shared" si="1"/>
        <v>23</v>
      </c>
      <c r="P28" s="43">
        <f t="shared" si="2"/>
        <v>23</v>
      </c>
      <c r="Q28" s="43">
        <f t="shared" si="0"/>
        <v>-13</v>
      </c>
      <c r="R28" s="43">
        <f t="shared" si="3"/>
        <v>1</v>
      </c>
      <c r="T28" s="7" t="s">
        <v>108</v>
      </c>
      <c r="U28" s="42">
        <v>54</v>
      </c>
      <c r="V28" s="50"/>
      <c r="W28" s="50">
        <v>17</v>
      </c>
      <c r="X28" s="109">
        <v>17</v>
      </c>
      <c r="Y28" s="110"/>
      <c r="Z28" s="110"/>
      <c r="AA28" s="109"/>
      <c r="AB28" s="109"/>
      <c r="AC28" s="109"/>
      <c r="AD28" s="43">
        <v>17</v>
      </c>
      <c r="AE28" s="43">
        <v>34</v>
      </c>
      <c r="AF28" s="43">
        <v>-19</v>
      </c>
      <c r="AG28" s="43">
        <v>2</v>
      </c>
    </row>
    <row r="29" spans="1:33" ht="16.5">
      <c r="A29" s="6" t="s">
        <v>73</v>
      </c>
      <c r="B29" s="42">
        <f>VLOOKUP(A29,Données!$A$2:$E$54,5,FALSE)</f>
        <v>51.7</v>
      </c>
      <c r="C29" s="50"/>
      <c r="D29" s="50"/>
      <c r="E29" s="109"/>
      <c r="F29" s="110"/>
      <c r="G29" s="110"/>
      <c r="H29" s="109"/>
      <c r="I29" s="109"/>
      <c r="J29" s="109"/>
      <c r="K29" s="110"/>
      <c r="L29" s="110"/>
      <c r="M29" s="110"/>
      <c r="N29" s="110"/>
      <c r="O29" s="43"/>
      <c r="P29" s="43"/>
      <c r="Q29" s="43"/>
      <c r="R29" s="43"/>
      <c r="T29" s="6" t="s">
        <v>85</v>
      </c>
      <c r="U29" s="42">
        <v>32.6</v>
      </c>
      <c r="V29" s="50"/>
      <c r="W29" s="50">
        <v>23</v>
      </c>
      <c r="X29" s="109"/>
      <c r="Y29" s="110"/>
      <c r="Z29" s="110"/>
      <c r="AA29" s="109"/>
      <c r="AB29" s="109"/>
      <c r="AC29" s="109"/>
      <c r="AD29" s="43">
        <v>23</v>
      </c>
      <c r="AE29" s="43">
        <v>23</v>
      </c>
      <c r="AF29" s="43">
        <v>-13</v>
      </c>
      <c r="AG29" s="43">
        <v>1</v>
      </c>
    </row>
    <row r="30" spans="1:33" ht="17.25">
      <c r="A30" s="7" t="s">
        <v>67</v>
      </c>
      <c r="B30" s="42">
        <f>VLOOKUP(A30,Données!$A$2:$E$54,5,FALSE)</f>
        <v>53.5</v>
      </c>
      <c r="C30" s="50"/>
      <c r="D30" s="50"/>
      <c r="E30" s="109"/>
      <c r="F30" s="110"/>
      <c r="G30" s="110"/>
      <c r="H30" s="109"/>
      <c r="I30" s="109"/>
      <c r="J30" s="109"/>
      <c r="K30" s="110"/>
      <c r="L30" s="110"/>
      <c r="M30" s="110"/>
      <c r="N30" s="110"/>
      <c r="O30" s="43"/>
      <c r="P30" s="43"/>
      <c r="Q30" s="43"/>
      <c r="R30" s="43"/>
      <c r="T30" s="6" t="s">
        <v>61</v>
      </c>
      <c r="U30" s="42">
        <v>34.9</v>
      </c>
      <c r="V30" s="50"/>
      <c r="W30" s="50"/>
      <c r="X30" s="109"/>
      <c r="Y30" s="110"/>
      <c r="Z30" s="110"/>
      <c r="AA30" s="109"/>
      <c r="AB30" s="109"/>
      <c r="AC30" s="109"/>
      <c r="AD30" s="43"/>
      <c r="AE30" s="43"/>
      <c r="AF30" s="43"/>
      <c r="AG30" s="43"/>
    </row>
    <row r="31" spans="1:33" ht="17.25">
      <c r="A31" s="7" t="s">
        <v>64</v>
      </c>
      <c r="B31" s="42">
        <f>VLOOKUP(A31,Données!$A$2:$E$54,5,FALSE)</f>
        <v>53.5</v>
      </c>
      <c r="C31" s="50"/>
      <c r="D31" s="50">
        <f>VLOOKUP(A31,'2013 Avril VILLENNES'!$C$7:$H$22,6,FALSE)</f>
        <v>13</v>
      </c>
      <c r="E31" s="109">
        <f>VLOOKUP(A31,'2013 Mai SERAINCOURT'!$C$7:$H$25,6,FALSE)</f>
        <v>30</v>
      </c>
      <c r="F31" s="110"/>
      <c r="G31" s="110"/>
      <c r="H31" s="109">
        <f>VLOOKUP(A31,'2013 Juillet VILLARCEAUX'!$C$7:$H$23,6,FALSE)</f>
        <v>15</v>
      </c>
      <c r="I31" s="109">
        <f>VLOOKUP(A31,'2013 SEPT CABOURG'!$C$7:$E$24,3,FALSE)</f>
        <v>23</v>
      </c>
      <c r="J31" s="109">
        <f>VLOOKUP(A31,'2013 OCT LES TEMPLIERS'!$C$7:$H$23,6,FALSE)</f>
        <v>36</v>
      </c>
      <c r="K31" s="110"/>
      <c r="L31" s="110"/>
      <c r="M31" s="110"/>
      <c r="N31" s="110"/>
      <c r="O31" s="43">
        <f t="shared" si="1"/>
        <v>23.4</v>
      </c>
      <c r="P31" s="43">
        <f t="shared" si="2"/>
        <v>117</v>
      </c>
      <c r="Q31" s="43">
        <f t="shared" si="0"/>
        <v>-12.600000000000001</v>
      </c>
      <c r="R31" s="43">
        <f t="shared" si="3"/>
        <v>5</v>
      </c>
      <c r="T31" s="6" t="s">
        <v>79</v>
      </c>
      <c r="U31" s="42">
        <v>52.5</v>
      </c>
      <c r="V31" s="50"/>
      <c r="W31" s="50"/>
      <c r="X31" s="109"/>
      <c r="Y31" s="110"/>
      <c r="Z31" s="110"/>
      <c r="AA31" s="109"/>
      <c r="AB31" s="109"/>
      <c r="AC31" s="109"/>
      <c r="AD31" s="43"/>
      <c r="AE31" s="43"/>
      <c r="AF31" s="43"/>
      <c r="AG31" s="43"/>
    </row>
    <row r="32" spans="1:33" ht="16.5">
      <c r="A32" s="6" t="s">
        <v>91</v>
      </c>
      <c r="B32" s="42">
        <f>VLOOKUP(A32,Données!$A$2:$E$54,5,FALSE)</f>
        <v>53.5</v>
      </c>
      <c r="C32" s="50"/>
      <c r="D32" s="50"/>
      <c r="E32" s="109">
        <f>VLOOKUP(A32,'2013 Mai SERAINCOURT'!$C$7:$H$25,6,FALSE)</f>
        <v>15</v>
      </c>
      <c r="F32" s="110"/>
      <c r="G32" s="110">
        <f>VLOOKUP(A32,'2013 Juin ABLEIGES'!$C$7:$H$23,6,FALSE)</f>
        <v>12</v>
      </c>
      <c r="H32" s="109"/>
      <c r="I32" s="109">
        <f>VLOOKUP(A32,'2013 SEPT CABOURG'!$C$7:$E$24,3,FALSE)</f>
        <v>12</v>
      </c>
      <c r="J32" s="109"/>
      <c r="K32" s="110"/>
      <c r="L32" s="110"/>
      <c r="M32" s="110"/>
      <c r="N32" s="110"/>
      <c r="O32" s="43">
        <f t="shared" si="1"/>
        <v>13</v>
      </c>
      <c r="P32" s="43">
        <f t="shared" si="2"/>
        <v>39</v>
      </c>
      <c r="Q32" s="43">
        <f t="shared" si="0"/>
        <v>-23</v>
      </c>
      <c r="R32" s="43">
        <f t="shared" si="3"/>
        <v>3</v>
      </c>
      <c r="T32" s="6" t="s">
        <v>73</v>
      </c>
      <c r="U32" s="42">
        <v>51.7</v>
      </c>
      <c r="V32" s="50"/>
      <c r="W32" s="50"/>
      <c r="X32" s="109"/>
      <c r="Y32" s="110"/>
      <c r="Z32" s="110"/>
      <c r="AA32" s="109"/>
      <c r="AB32" s="109"/>
      <c r="AC32" s="109"/>
      <c r="AD32" s="43"/>
      <c r="AE32" s="43"/>
      <c r="AF32" s="43"/>
      <c r="AG32" s="43"/>
    </row>
    <row r="33" spans="1:33" ht="17.25">
      <c r="A33" s="6" t="s">
        <v>70</v>
      </c>
      <c r="B33" s="42">
        <f>VLOOKUP(A33,Données!$A$2:$E$54,5,FALSE)</f>
        <v>53.5</v>
      </c>
      <c r="C33" s="50"/>
      <c r="D33" s="50"/>
      <c r="E33" s="109"/>
      <c r="F33" s="110"/>
      <c r="G33" s="110"/>
      <c r="H33" s="109"/>
      <c r="I33" s="109"/>
      <c r="J33" s="109"/>
      <c r="K33" s="110"/>
      <c r="L33" s="110"/>
      <c r="M33" s="110"/>
      <c r="N33" s="110"/>
      <c r="O33" s="43"/>
      <c r="P33" s="43"/>
      <c r="Q33" s="43"/>
      <c r="R33" s="43"/>
      <c r="T33" s="7" t="s">
        <v>67</v>
      </c>
      <c r="U33" s="42">
        <v>53.5</v>
      </c>
      <c r="V33" s="50"/>
      <c r="W33" s="50"/>
      <c r="X33" s="109"/>
      <c r="Y33" s="110"/>
      <c r="Z33" s="110"/>
      <c r="AA33" s="109"/>
      <c r="AB33" s="109"/>
      <c r="AC33" s="109"/>
      <c r="AD33" s="43"/>
      <c r="AE33" s="43"/>
      <c r="AF33" s="43"/>
      <c r="AG33" s="43"/>
    </row>
    <row r="34" spans="1:33" ht="16.5">
      <c r="A34" s="6" t="s">
        <v>68</v>
      </c>
      <c r="B34" s="42">
        <f>VLOOKUP(A34,Données!$A$2:$E$54,5,FALSE)</f>
        <v>25</v>
      </c>
      <c r="C34" s="50"/>
      <c r="D34" s="50"/>
      <c r="E34" s="109"/>
      <c r="F34" s="110"/>
      <c r="G34" s="110"/>
      <c r="H34" s="109"/>
      <c r="I34" s="109"/>
      <c r="J34" s="109"/>
      <c r="K34" s="110"/>
      <c r="L34" s="110"/>
      <c r="M34" s="110"/>
      <c r="N34" s="110"/>
      <c r="O34" s="43"/>
      <c r="P34" s="43"/>
      <c r="Q34" s="43"/>
      <c r="R34" s="43"/>
      <c r="T34" s="6" t="s">
        <v>70</v>
      </c>
      <c r="U34" s="42">
        <v>53.5</v>
      </c>
      <c r="V34" s="50"/>
      <c r="W34" s="50"/>
      <c r="X34" s="109"/>
      <c r="Y34" s="110"/>
      <c r="Z34" s="110"/>
      <c r="AA34" s="109"/>
      <c r="AB34" s="109"/>
      <c r="AC34" s="109"/>
      <c r="AD34" s="43"/>
      <c r="AE34" s="43"/>
      <c r="AF34" s="43"/>
      <c r="AG34" s="43"/>
    </row>
    <row r="35" spans="1:33" ht="16.5">
      <c r="A35" s="6" t="s">
        <v>69</v>
      </c>
      <c r="B35" s="42">
        <f>VLOOKUP(A35,Données!$A$2:$E$54,5,FALSE)</f>
        <v>28.8</v>
      </c>
      <c r="C35" s="50"/>
      <c r="D35" s="50">
        <f>VLOOKUP(A35,'2013 Avril VILLENNES'!$C$7:$H$22,6,FALSE)</f>
        <v>20</v>
      </c>
      <c r="E35" s="109"/>
      <c r="F35" s="110"/>
      <c r="G35" s="110"/>
      <c r="H35" s="109">
        <f>VLOOKUP(A35,'2013 Juillet VILLARCEAUX'!$C$7:$H$23,6,FALSE)</f>
        <v>24</v>
      </c>
      <c r="I35" s="109"/>
      <c r="J35" s="109"/>
      <c r="K35" s="110"/>
      <c r="L35" s="110"/>
      <c r="M35" s="110"/>
      <c r="N35" s="110"/>
      <c r="O35" s="43">
        <f t="shared" si="1"/>
        <v>22</v>
      </c>
      <c r="P35" s="43">
        <f t="shared" si="2"/>
        <v>44</v>
      </c>
      <c r="Q35" s="43">
        <f t="shared" si="0"/>
        <v>-14</v>
      </c>
      <c r="R35" s="43">
        <f t="shared" si="3"/>
        <v>2</v>
      </c>
      <c r="T35" s="6" t="s">
        <v>68</v>
      </c>
      <c r="U35" s="42">
        <v>25</v>
      </c>
      <c r="V35" s="50"/>
      <c r="W35" s="50"/>
      <c r="X35" s="109"/>
      <c r="Y35" s="110"/>
      <c r="Z35" s="110"/>
      <c r="AA35" s="109"/>
      <c r="AB35" s="109"/>
      <c r="AC35" s="109"/>
      <c r="AD35" s="43"/>
      <c r="AE35" s="43"/>
      <c r="AF35" s="43"/>
      <c r="AG35" s="43"/>
    </row>
    <row r="36" spans="1:33" ht="16.5">
      <c r="A36" s="6" t="s">
        <v>74</v>
      </c>
      <c r="B36" s="42">
        <f>VLOOKUP(A36,Données!$A$2:$E$54,5,FALSE)</f>
        <v>53.5</v>
      </c>
      <c r="C36" s="50"/>
      <c r="D36" s="50"/>
      <c r="E36" s="109"/>
      <c r="F36" s="110"/>
      <c r="G36" s="110"/>
      <c r="H36" s="109"/>
      <c r="I36" s="109"/>
      <c r="J36" s="109"/>
      <c r="K36" s="110"/>
      <c r="L36" s="110"/>
      <c r="M36" s="110"/>
      <c r="N36" s="110"/>
      <c r="O36" s="43"/>
      <c r="P36" s="43"/>
      <c r="Q36" s="43"/>
      <c r="R36" s="43"/>
      <c r="T36" s="6" t="s">
        <v>74</v>
      </c>
      <c r="U36" s="42">
        <v>53.5</v>
      </c>
      <c r="V36" s="50"/>
      <c r="W36" s="50"/>
      <c r="X36" s="109"/>
      <c r="Y36" s="110"/>
      <c r="Z36" s="110"/>
      <c r="AA36" s="109"/>
      <c r="AB36" s="109"/>
      <c r="AC36" s="109"/>
      <c r="AD36" s="43"/>
      <c r="AE36" s="43"/>
      <c r="AF36" s="43"/>
      <c r="AG36" s="43"/>
    </row>
    <row r="37" spans="1:33" ht="16.5">
      <c r="A37" s="6" t="s">
        <v>77</v>
      </c>
      <c r="B37" s="42">
        <f>VLOOKUP(A37,Données!$A$2:$E$54,5,FALSE)</f>
        <v>53.5</v>
      </c>
      <c r="C37" s="50"/>
      <c r="D37" s="50"/>
      <c r="E37" s="109"/>
      <c r="F37" s="110"/>
      <c r="G37" s="110"/>
      <c r="H37" s="109"/>
      <c r="I37" s="109"/>
      <c r="J37" s="109"/>
      <c r="K37" s="110"/>
      <c r="L37" s="110"/>
      <c r="M37" s="110"/>
      <c r="N37" s="110"/>
      <c r="O37" s="43"/>
      <c r="P37" s="43"/>
      <c r="Q37" s="43"/>
      <c r="R37" s="43"/>
      <c r="T37" s="6" t="s">
        <v>77</v>
      </c>
      <c r="U37" s="42">
        <v>53.5</v>
      </c>
      <c r="V37" s="50"/>
      <c r="W37" s="50"/>
      <c r="X37" s="109"/>
      <c r="Y37" s="110"/>
      <c r="Z37" s="110"/>
      <c r="AA37" s="109"/>
      <c r="AB37" s="109"/>
      <c r="AC37" s="109"/>
      <c r="AD37" s="43"/>
      <c r="AE37" s="43"/>
      <c r="AF37" s="43"/>
      <c r="AG37" s="43"/>
    </row>
    <row r="38" spans="1:33" ht="17.25">
      <c r="A38" s="7" t="s">
        <v>78</v>
      </c>
      <c r="B38" s="42">
        <f>VLOOKUP(A38,Données!$A$2:$E$54,5,FALSE)</f>
        <v>53.5</v>
      </c>
      <c r="C38" s="50"/>
      <c r="D38" s="50"/>
      <c r="E38" s="109"/>
      <c r="F38" s="110"/>
      <c r="G38" s="110"/>
      <c r="H38" s="109"/>
      <c r="I38" s="109"/>
      <c r="J38" s="109"/>
      <c r="K38" s="110"/>
      <c r="L38" s="110"/>
      <c r="M38" s="110"/>
      <c r="N38" s="110"/>
      <c r="O38" s="43"/>
      <c r="P38" s="43"/>
      <c r="Q38" s="43"/>
      <c r="R38" s="43"/>
      <c r="T38" s="7" t="s">
        <v>78</v>
      </c>
      <c r="U38" s="42">
        <v>53.5</v>
      </c>
      <c r="V38" s="50"/>
      <c r="W38" s="50"/>
      <c r="X38" s="109"/>
      <c r="Y38" s="110"/>
      <c r="Z38" s="110"/>
      <c r="AA38" s="109"/>
      <c r="AB38" s="109"/>
      <c r="AC38" s="109"/>
      <c r="AD38" s="43"/>
      <c r="AE38" s="43"/>
      <c r="AF38" s="43"/>
      <c r="AG38" s="43"/>
    </row>
    <row r="39" spans="1:33" ht="17.25">
      <c r="A39" s="7" t="s">
        <v>82</v>
      </c>
      <c r="B39" s="42">
        <f>VLOOKUP(A39,Données!$A$2:$E$54,5,FALSE)</f>
        <v>53.5</v>
      </c>
      <c r="C39" s="50"/>
      <c r="D39" s="50"/>
      <c r="E39" s="109"/>
      <c r="F39" s="110"/>
      <c r="G39" s="110"/>
      <c r="H39" s="109"/>
      <c r="I39" s="109"/>
      <c r="J39" s="109"/>
      <c r="K39" s="110"/>
      <c r="L39" s="110"/>
      <c r="M39" s="110"/>
      <c r="N39" s="110"/>
      <c r="O39" s="43"/>
      <c r="P39" s="43"/>
      <c r="Q39" s="43"/>
      <c r="R39" s="43"/>
      <c r="T39" s="7" t="s">
        <v>82</v>
      </c>
      <c r="U39" s="42">
        <v>53.5</v>
      </c>
      <c r="V39" s="50"/>
      <c r="W39" s="50"/>
      <c r="X39" s="109"/>
      <c r="Y39" s="110"/>
      <c r="Z39" s="110"/>
      <c r="AA39" s="109"/>
      <c r="AB39" s="109"/>
      <c r="AC39" s="109"/>
      <c r="AD39" s="43"/>
      <c r="AE39" s="43"/>
      <c r="AF39" s="43"/>
      <c r="AG39" s="43"/>
    </row>
    <row r="40" spans="1:33" ht="16.5">
      <c r="A40" s="6" t="s">
        <v>83</v>
      </c>
      <c r="B40" s="42">
        <f>VLOOKUP(A40,Données!$A$2:$E$54,5,FALSE)</f>
        <v>53.5</v>
      </c>
      <c r="C40" s="50"/>
      <c r="D40" s="50"/>
      <c r="E40" s="109"/>
      <c r="F40" s="110"/>
      <c r="G40" s="110"/>
      <c r="H40" s="109"/>
      <c r="I40" s="109"/>
      <c r="J40" s="109"/>
      <c r="K40" s="110"/>
      <c r="L40" s="110"/>
      <c r="M40" s="110"/>
      <c r="N40" s="110"/>
      <c r="O40" s="43"/>
      <c r="P40" s="43"/>
      <c r="Q40" s="43"/>
      <c r="R40" s="43"/>
      <c r="T40" s="6" t="s">
        <v>83</v>
      </c>
      <c r="U40" s="42">
        <v>53.5</v>
      </c>
      <c r="V40" s="50"/>
      <c r="W40" s="50"/>
      <c r="X40" s="109"/>
      <c r="Y40" s="110"/>
      <c r="Z40" s="110"/>
      <c r="AA40" s="109"/>
      <c r="AB40" s="109"/>
      <c r="AC40" s="109"/>
      <c r="AD40" s="43"/>
      <c r="AE40" s="43"/>
      <c r="AF40" s="43"/>
      <c r="AG40" s="43"/>
    </row>
    <row r="41" spans="1:33" ht="16.5">
      <c r="A41" s="6" t="s">
        <v>84</v>
      </c>
      <c r="B41" s="42">
        <f>VLOOKUP(A41,Données!$A$2:$E$54,5,FALSE)</f>
        <v>53.5</v>
      </c>
      <c r="C41" s="50"/>
      <c r="D41" s="50"/>
      <c r="E41" s="109"/>
      <c r="F41" s="110"/>
      <c r="G41" s="110"/>
      <c r="H41" s="109"/>
      <c r="I41" s="109"/>
      <c r="J41" s="109"/>
      <c r="K41" s="110"/>
      <c r="L41" s="110"/>
      <c r="M41" s="110"/>
      <c r="N41" s="110"/>
      <c r="O41" s="43"/>
      <c r="P41" s="43"/>
      <c r="Q41" s="43"/>
      <c r="R41" s="43"/>
      <c r="T41" s="6" t="s">
        <v>84</v>
      </c>
      <c r="U41" s="42">
        <v>53.5</v>
      </c>
      <c r="V41" s="50"/>
      <c r="W41" s="50"/>
      <c r="X41" s="109"/>
      <c r="Y41" s="110"/>
      <c r="Z41" s="110"/>
      <c r="AA41" s="109"/>
      <c r="AB41" s="109"/>
      <c r="AC41" s="109"/>
      <c r="AD41" s="43"/>
      <c r="AE41" s="43"/>
      <c r="AF41" s="43"/>
      <c r="AG41" s="43"/>
    </row>
    <row r="42" spans="1:33" ht="17.25">
      <c r="A42" s="7" t="s">
        <v>86</v>
      </c>
      <c r="B42" s="42">
        <f>VLOOKUP(A42,Données!$A$2:$E$54,5,FALSE)</f>
        <v>48.4</v>
      </c>
      <c r="C42" s="50"/>
      <c r="D42" s="50"/>
      <c r="E42" s="109"/>
      <c r="F42" s="110"/>
      <c r="G42" s="110"/>
      <c r="H42" s="109"/>
      <c r="I42" s="109"/>
      <c r="J42" s="109"/>
      <c r="K42" s="110"/>
      <c r="L42" s="110"/>
      <c r="M42" s="110"/>
      <c r="N42" s="110"/>
      <c r="O42" s="43"/>
      <c r="P42" s="43"/>
      <c r="Q42" s="43"/>
      <c r="R42" s="43"/>
      <c r="T42" s="7" t="s">
        <v>86</v>
      </c>
      <c r="U42" s="42">
        <v>48.4</v>
      </c>
      <c r="V42" s="50"/>
      <c r="W42" s="50"/>
      <c r="X42" s="109"/>
      <c r="Y42" s="110"/>
      <c r="Z42" s="110"/>
      <c r="AA42" s="109"/>
      <c r="AB42" s="109"/>
      <c r="AC42" s="109"/>
      <c r="AD42" s="43"/>
      <c r="AE42" s="43"/>
      <c r="AF42" s="43"/>
      <c r="AG42" s="43"/>
    </row>
    <row r="43" spans="1:33" ht="16.5">
      <c r="A43" s="6" t="s">
        <v>87</v>
      </c>
      <c r="B43" s="42">
        <f>VLOOKUP(A43,Données!$A$2:$E$54,5,FALSE)</f>
        <v>28.5</v>
      </c>
      <c r="C43" s="50"/>
      <c r="D43" s="50"/>
      <c r="E43" s="109"/>
      <c r="F43" s="110"/>
      <c r="G43" s="110"/>
      <c r="H43" s="109"/>
      <c r="I43" s="109"/>
      <c r="J43" s="109"/>
      <c r="K43" s="110"/>
      <c r="L43" s="110"/>
      <c r="M43" s="110"/>
      <c r="N43" s="110"/>
      <c r="O43" s="43"/>
      <c r="P43" s="43"/>
      <c r="Q43" s="43"/>
      <c r="R43" s="43"/>
      <c r="T43" s="6" t="s">
        <v>87</v>
      </c>
      <c r="U43" s="42">
        <v>28.5</v>
      </c>
      <c r="V43" s="50"/>
      <c r="W43" s="50"/>
      <c r="X43" s="109"/>
      <c r="Y43" s="110"/>
      <c r="Z43" s="110"/>
      <c r="AA43" s="109"/>
      <c r="AB43" s="109"/>
      <c r="AC43" s="109"/>
      <c r="AD43" s="43"/>
      <c r="AE43" s="43"/>
      <c r="AF43" s="43"/>
      <c r="AG43" s="43"/>
    </row>
    <row r="44" spans="1:33" ht="16.5">
      <c r="A44" s="6" t="s">
        <v>88</v>
      </c>
      <c r="B44" s="42">
        <f>VLOOKUP(A44,Données!$A$2:$E$54,5,FALSE)</f>
        <v>32.1</v>
      </c>
      <c r="C44" s="50"/>
      <c r="D44" s="50"/>
      <c r="E44" s="109"/>
      <c r="F44" s="110"/>
      <c r="G44" s="110"/>
      <c r="H44" s="109"/>
      <c r="I44" s="109"/>
      <c r="J44" s="109"/>
      <c r="K44" s="110"/>
      <c r="L44" s="110"/>
      <c r="M44" s="110"/>
      <c r="N44" s="110"/>
      <c r="O44" s="43"/>
      <c r="P44" s="43"/>
      <c r="Q44" s="43"/>
      <c r="R44" s="43"/>
      <c r="T44" s="6" t="s">
        <v>88</v>
      </c>
      <c r="U44" s="42">
        <v>32.1</v>
      </c>
      <c r="V44" s="50"/>
      <c r="W44" s="50"/>
      <c r="X44" s="109"/>
      <c r="Y44" s="110"/>
      <c r="Z44" s="110"/>
      <c r="AA44" s="109"/>
      <c r="AB44" s="109"/>
      <c r="AC44" s="109"/>
      <c r="AD44" s="43"/>
      <c r="AE44" s="43"/>
      <c r="AF44" s="43"/>
      <c r="AG44" s="43"/>
    </row>
    <row r="45" spans="1:33" ht="16.5">
      <c r="A45" s="6" t="s">
        <v>95</v>
      </c>
      <c r="B45" s="42">
        <f>VLOOKUP(A45,Données!$A$2:$E$54,5,FALSE)</f>
        <v>53.5</v>
      </c>
      <c r="C45" s="50"/>
      <c r="D45" s="50"/>
      <c r="E45" s="109"/>
      <c r="F45" s="110"/>
      <c r="G45" s="110"/>
      <c r="H45" s="109"/>
      <c r="I45" s="109"/>
      <c r="J45" s="109"/>
      <c r="K45" s="110"/>
      <c r="L45" s="110"/>
      <c r="M45" s="110"/>
      <c r="N45" s="110"/>
      <c r="O45" s="43"/>
      <c r="P45" s="43"/>
      <c r="Q45" s="43"/>
      <c r="R45" s="43"/>
      <c r="T45" s="6" t="s">
        <v>95</v>
      </c>
      <c r="U45" s="42">
        <v>53.5</v>
      </c>
      <c r="V45" s="50"/>
      <c r="W45" s="50"/>
      <c r="X45" s="109"/>
      <c r="Y45" s="110"/>
      <c r="Z45" s="110"/>
      <c r="AA45" s="109"/>
      <c r="AB45" s="109"/>
      <c r="AC45" s="109"/>
      <c r="AD45" s="43"/>
      <c r="AE45" s="43"/>
      <c r="AF45" s="43"/>
      <c r="AG45" s="43"/>
    </row>
    <row r="46" spans="1:33" ht="16.5">
      <c r="A46" s="6" t="s">
        <v>98</v>
      </c>
      <c r="B46" s="42">
        <f>VLOOKUP(A46,Données!$A$2:$E$54,5,FALSE)</f>
        <v>37.1</v>
      </c>
      <c r="C46" s="50"/>
      <c r="D46" s="50"/>
      <c r="E46" s="109"/>
      <c r="F46" s="110"/>
      <c r="G46" s="110"/>
      <c r="H46" s="109"/>
      <c r="I46" s="109"/>
      <c r="J46" s="109"/>
      <c r="K46" s="110"/>
      <c r="L46" s="110"/>
      <c r="M46" s="110"/>
      <c r="N46" s="110"/>
      <c r="O46" s="43"/>
      <c r="P46" s="43"/>
      <c r="Q46" s="43"/>
      <c r="R46" s="43"/>
      <c r="T46" s="6" t="s">
        <v>98</v>
      </c>
      <c r="U46" s="42">
        <v>37.1</v>
      </c>
      <c r="V46" s="50"/>
      <c r="W46" s="50"/>
      <c r="X46" s="109"/>
      <c r="Y46" s="110"/>
      <c r="Z46" s="110"/>
      <c r="AA46" s="109"/>
      <c r="AB46" s="109"/>
      <c r="AC46" s="109"/>
      <c r="AD46" s="43"/>
      <c r="AE46" s="43"/>
      <c r="AF46" s="43"/>
      <c r="AG46" s="43"/>
    </row>
    <row r="47" spans="1:33" ht="16.5">
      <c r="A47" s="6" t="s">
        <v>99</v>
      </c>
      <c r="B47" s="42">
        <f>VLOOKUP(A47,Données!$A$2:$E$54,5,FALSE)</f>
        <v>22.1</v>
      </c>
      <c r="C47" s="50"/>
      <c r="D47" s="50"/>
      <c r="E47" s="109"/>
      <c r="F47" s="110"/>
      <c r="G47" s="110"/>
      <c r="H47" s="109"/>
      <c r="I47" s="109"/>
      <c r="J47" s="109"/>
      <c r="K47" s="110"/>
      <c r="L47" s="110"/>
      <c r="M47" s="110"/>
      <c r="N47" s="110"/>
      <c r="O47" s="43"/>
      <c r="P47" s="43"/>
      <c r="Q47" s="43"/>
      <c r="R47" s="43"/>
      <c r="T47" s="6" t="s">
        <v>99</v>
      </c>
      <c r="U47" s="42">
        <v>22.1</v>
      </c>
      <c r="V47" s="50"/>
      <c r="W47" s="50"/>
      <c r="X47" s="109"/>
      <c r="Y47" s="110"/>
      <c r="Z47" s="110"/>
      <c r="AA47" s="109"/>
      <c r="AB47" s="109"/>
      <c r="AC47" s="109"/>
      <c r="AD47" s="43"/>
      <c r="AE47" s="43"/>
      <c r="AF47" s="43"/>
      <c r="AG47" s="43"/>
    </row>
    <row r="48" spans="1:33" ht="16.5">
      <c r="A48" s="2"/>
      <c r="B48" s="42" t="e">
        <f>VLOOKUP(A48,Données!A48:E97,5,FALSE)</f>
        <v>#N/A</v>
      </c>
      <c r="C48" s="50"/>
      <c r="D48" s="50"/>
      <c r="E48" s="109"/>
      <c r="F48" s="110"/>
      <c r="G48" s="110"/>
      <c r="H48" s="109"/>
      <c r="I48" s="109"/>
      <c r="J48" s="109"/>
      <c r="K48" s="110"/>
      <c r="L48" s="110"/>
      <c r="M48" s="110"/>
      <c r="N48" s="110"/>
      <c r="O48" s="43"/>
      <c r="P48" s="43"/>
      <c r="Q48" s="43"/>
      <c r="R48" s="43"/>
      <c r="T48" s="2"/>
      <c r="U48" s="42" t="e">
        <v>#N/A</v>
      </c>
      <c r="V48" s="50"/>
      <c r="W48" s="50"/>
      <c r="X48" s="109"/>
      <c r="Y48" s="110"/>
      <c r="Z48" s="110"/>
      <c r="AA48" s="109"/>
      <c r="AB48" s="109"/>
      <c r="AC48" s="109"/>
      <c r="AD48" s="43"/>
      <c r="AE48" s="43"/>
      <c r="AF48" s="43"/>
      <c r="AG48" s="43"/>
    </row>
    <row r="49" spans="1:33" ht="16.5">
      <c r="A49" s="49" t="s">
        <v>117</v>
      </c>
      <c r="C49" s="48">
        <f t="shared" ref="C49:N49" si="4">COUNTA(C3:C48)</f>
        <v>11</v>
      </c>
      <c r="D49" s="48">
        <f t="shared" si="4"/>
        <v>16</v>
      </c>
      <c r="E49" s="48">
        <f t="shared" si="4"/>
        <v>19</v>
      </c>
      <c r="F49" s="48">
        <f t="shared" si="4"/>
        <v>10</v>
      </c>
      <c r="G49" s="48">
        <f t="shared" si="4"/>
        <v>17</v>
      </c>
      <c r="H49" s="48">
        <f t="shared" si="4"/>
        <v>16</v>
      </c>
      <c r="I49" s="48">
        <f t="shared" si="4"/>
        <v>18</v>
      </c>
      <c r="J49" s="48">
        <f t="shared" si="4"/>
        <v>16</v>
      </c>
      <c r="K49" s="48">
        <f t="shared" si="4"/>
        <v>0</v>
      </c>
      <c r="L49" s="48">
        <f t="shared" si="4"/>
        <v>0</v>
      </c>
      <c r="M49" s="48">
        <f t="shared" si="4"/>
        <v>0</v>
      </c>
      <c r="N49" s="48">
        <f t="shared" si="4"/>
        <v>0</v>
      </c>
    </row>
    <row r="50" spans="1:33">
      <c r="D50" s="9"/>
      <c r="E50" s="9"/>
      <c r="F50" s="9"/>
      <c r="G50" s="9"/>
    </row>
    <row r="51" spans="1:33" ht="13.5" thickBot="1">
      <c r="D51" s="9"/>
      <c r="E51" s="9"/>
      <c r="F51" s="9"/>
      <c r="G51" s="9"/>
    </row>
    <row r="52" spans="1:33" ht="39.75" customHeight="1" thickBot="1">
      <c r="A52" s="365" t="s">
        <v>175</v>
      </c>
      <c r="B52" s="366"/>
      <c r="C52" s="366"/>
      <c r="D52" s="366"/>
      <c r="E52" s="366"/>
      <c r="F52" s="366"/>
      <c r="G52" s="366"/>
      <c r="H52" s="366"/>
      <c r="I52" s="366"/>
      <c r="J52" s="366"/>
      <c r="K52" s="366"/>
      <c r="L52" s="366"/>
      <c r="M52" s="366"/>
      <c r="N52" s="366"/>
      <c r="O52" s="366"/>
      <c r="P52" s="366"/>
      <c r="Q52" s="366"/>
      <c r="T52" s="369" t="s">
        <v>175</v>
      </c>
      <c r="U52" s="370"/>
      <c r="V52" s="370"/>
      <c r="W52" s="370"/>
      <c r="X52" s="370"/>
      <c r="Y52" s="370"/>
      <c r="Z52" s="370"/>
      <c r="AA52" s="370"/>
      <c r="AB52" s="370"/>
      <c r="AC52" s="370"/>
      <c r="AD52" s="370"/>
      <c r="AE52" s="370"/>
      <c r="AF52" s="370"/>
      <c r="AG52" s="370"/>
    </row>
    <row r="53" spans="1:33" ht="120.75">
      <c r="A53" s="38" t="s">
        <v>30</v>
      </c>
      <c r="B53" s="39" t="s">
        <v>107</v>
      </c>
      <c r="C53" s="40" t="s">
        <v>167</v>
      </c>
      <c r="D53" s="40" t="s">
        <v>168</v>
      </c>
      <c r="E53" s="40" t="s">
        <v>169</v>
      </c>
      <c r="F53" s="40" t="s">
        <v>170</v>
      </c>
      <c r="G53" s="40" t="s">
        <v>171</v>
      </c>
      <c r="H53" s="40" t="s">
        <v>172</v>
      </c>
      <c r="I53" s="40" t="s">
        <v>173</v>
      </c>
      <c r="J53" s="40" t="s">
        <v>174</v>
      </c>
      <c r="K53" s="40"/>
      <c r="L53" s="40"/>
      <c r="M53" s="40"/>
      <c r="N53" s="40"/>
      <c r="O53" s="41" t="s">
        <v>119</v>
      </c>
      <c r="P53" s="41" t="s">
        <v>120</v>
      </c>
      <c r="Q53" s="41" t="s">
        <v>109</v>
      </c>
      <c r="R53" s="71" t="s">
        <v>124</v>
      </c>
      <c r="T53" s="164" t="s">
        <v>30</v>
      </c>
      <c r="U53" s="39" t="s">
        <v>107</v>
      </c>
      <c r="V53" s="40" t="s">
        <v>167</v>
      </c>
      <c r="W53" s="40" t="s">
        <v>168</v>
      </c>
      <c r="X53" s="40" t="s">
        <v>169</v>
      </c>
      <c r="Y53" s="40" t="s">
        <v>170</v>
      </c>
      <c r="Z53" s="40" t="s">
        <v>171</v>
      </c>
      <c r="AA53" s="40" t="s">
        <v>172</v>
      </c>
      <c r="AB53" s="40" t="s">
        <v>173</v>
      </c>
      <c r="AC53" s="40" t="s">
        <v>174</v>
      </c>
      <c r="AD53" s="41" t="s">
        <v>119</v>
      </c>
      <c r="AE53" s="168" t="s">
        <v>120</v>
      </c>
      <c r="AF53" s="41" t="s">
        <v>109</v>
      </c>
      <c r="AG53" s="71" t="s">
        <v>124</v>
      </c>
    </row>
    <row r="54" spans="1:33" ht="16.5">
      <c r="A54" s="4" t="s">
        <v>66</v>
      </c>
      <c r="B54" s="42">
        <f>VLOOKUP(A54,Données!$A$2:$E$54,5,FALSE)</f>
        <v>20.8</v>
      </c>
      <c r="C54" s="167">
        <f>VLOOKUP(A54,'2013 Mars CHAMP DE BATAILLE'!$K$7:$N$17,4,FALSE)</f>
        <v>15</v>
      </c>
      <c r="D54" s="50">
        <f>VLOOKUP(A54,'2013 Avril VILLENNES'!$K$7:$Q$22,4,FALSE)</f>
        <v>14</v>
      </c>
      <c r="E54" s="50">
        <f>VLOOKUP(A54,'2013 Mai SERAINCOURT'!$K$7:$N$25,4,FALSE)</f>
        <v>13</v>
      </c>
      <c r="F54" s="50">
        <f>VLOOKUP(A54,'2013 Juin L''ISLE ADAM'!$K$7:$N$16,4,FALSE)</f>
        <v>12</v>
      </c>
      <c r="G54" s="50">
        <f>VLOOKUP(A54,'2013 Juin ABLEIGES'!$K$7:$N$23,4,FALSE)</f>
        <v>14</v>
      </c>
      <c r="H54" s="50">
        <f>VLOOKUP(A54,'2013 Juillet VILLARCEAUX'!$K$7:$N$23,4,FALSE)</f>
        <v>14</v>
      </c>
      <c r="I54" s="50">
        <f>VLOOKUP(A54,'2013 SEPT CABOURG'!$H$7:$I$24,2,FALSE)</f>
        <v>19</v>
      </c>
      <c r="J54" s="50">
        <f>VLOOKUP(A54,'2013 OCT LES TEMPLIERS'!$K$7:$N$23,4,FALSE)</f>
        <v>14</v>
      </c>
      <c r="K54" s="50"/>
      <c r="L54" s="50"/>
      <c r="M54" s="50"/>
      <c r="N54" s="50"/>
      <c r="O54" s="43">
        <f>AVERAGE(C54:J54)</f>
        <v>14.375</v>
      </c>
      <c r="P54" s="43">
        <f>SUM(C54:J54)</f>
        <v>115</v>
      </c>
      <c r="Q54" s="43">
        <f t="shared" ref="Q54" si="5">-SUM(36-O54)</f>
        <v>-21.625</v>
      </c>
      <c r="R54" s="43">
        <f>COUNTA(C54:J54)</f>
        <v>8</v>
      </c>
      <c r="T54" s="4" t="s">
        <v>66</v>
      </c>
      <c r="U54" s="42">
        <v>20.8</v>
      </c>
      <c r="V54" s="167">
        <v>15</v>
      </c>
      <c r="W54" s="50">
        <v>14</v>
      </c>
      <c r="X54" s="50">
        <v>13</v>
      </c>
      <c r="Y54" s="50">
        <v>12</v>
      </c>
      <c r="Z54" s="50">
        <v>14</v>
      </c>
      <c r="AA54" s="50">
        <v>14</v>
      </c>
      <c r="AB54" s="50">
        <v>19</v>
      </c>
      <c r="AC54" s="50">
        <v>14</v>
      </c>
      <c r="AD54" s="43">
        <v>14.375</v>
      </c>
      <c r="AE54" s="171">
        <v>115</v>
      </c>
      <c r="AF54" s="43">
        <v>-21.625</v>
      </c>
      <c r="AG54" s="43">
        <v>8</v>
      </c>
    </row>
    <row r="55" spans="1:33" ht="16.5">
      <c r="A55" s="4" t="s">
        <v>89</v>
      </c>
      <c r="B55" s="42">
        <f>VLOOKUP(A55,Données!$A$2:$E$54,5,FALSE)</f>
        <v>15.2</v>
      </c>
      <c r="C55" s="167">
        <f>VLOOKUP(A55,'2013 Mars CHAMP DE BATAILLE'!$K$7:$N$17,4,FALSE)</f>
        <v>21</v>
      </c>
      <c r="D55" s="50"/>
      <c r="E55" s="50">
        <f>VLOOKUP(A55,'2013 Mai SERAINCOURT'!$K$7:$N$25,4,FALSE)</f>
        <v>16</v>
      </c>
      <c r="F55" s="50">
        <f>VLOOKUP(A55,'2013 Juin L''ISLE ADAM'!$K$7:$N$16,4,FALSE)</f>
        <v>22</v>
      </c>
      <c r="G55" s="50"/>
      <c r="H55" s="50"/>
      <c r="I55" s="50">
        <f>VLOOKUP(A55,'2013 SEPT CABOURG'!$H$7:$I$24,2,FALSE)</f>
        <v>17</v>
      </c>
      <c r="J55" s="50">
        <f>VLOOKUP(A55,'2013 OCT LES TEMPLIERS'!$K$7:$N$23,4,FALSE)</f>
        <v>15</v>
      </c>
      <c r="K55" s="50"/>
      <c r="L55" s="50"/>
      <c r="M55" s="50"/>
      <c r="N55" s="50"/>
      <c r="O55" s="43">
        <f t="shared" ref="O55:O86" si="6">AVERAGE(C55:J55)</f>
        <v>18.2</v>
      </c>
      <c r="P55" s="43">
        <f t="shared" ref="P55:P86" si="7">SUM(C55:J55)</f>
        <v>91</v>
      </c>
      <c r="Q55" s="43">
        <f t="shared" ref="Q55:Q86" si="8">-SUM(36-O55)</f>
        <v>-17.8</v>
      </c>
      <c r="R55" s="43">
        <f t="shared" ref="R55:R86" si="9">COUNTA(C55:J55)</f>
        <v>5</v>
      </c>
      <c r="T55" s="4" t="s">
        <v>94</v>
      </c>
      <c r="U55" s="42">
        <v>17.899999999999999</v>
      </c>
      <c r="V55" s="167">
        <v>21</v>
      </c>
      <c r="W55" s="50">
        <v>18</v>
      </c>
      <c r="X55" s="50">
        <v>9</v>
      </c>
      <c r="Y55" s="50"/>
      <c r="Z55" s="50">
        <v>16</v>
      </c>
      <c r="AA55" s="50">
        <v>10</v>
      </c>
      <c r="AB55" s="50">
        <v>15</v>
      </c>
      <c r="AC55" s="50">
        <v>9</v>
      </c>
      <c r="AD55" s="43">
        <v>14</v>
      </c>
      <c r="AE55" s="169">
        <v>98</v>
      </c>
      <c r="AF55" s="43">
        <v>-22</v>
      </c>
      <c r="AG55" s="43">
        <v>7</v>
      </c>
    </row>
    <row r="56" spans="1:33" ht="16.5">
      <c r="A56" s="4" t="s">
        <v>94</v>
      </c>
      <c r="B56" s="42">
        <f>VLOOKUP(A56,Données!$A$2:$E$54,5,FALSE)</f>
        <v>17.899999999999999</v>
      </c>
      <c r="C56" s="167">
        <f>VLOOKUP(A56,'2013 Mars CHAMP DE BATAILLE'!$K$7:$N$17,4,FALSE)</f>
        <v>21</v>
      </c>
      <c r="D56" s="50">
        <f>VLOOKUP(A56,'2013 Avril VILLENNES'!$K$7:$Q$22,4,FALSE)</f>
        <v>18</v>
      </c>
      <c r="E56" s="50">
        <f>VLOOKUP(A56,'2013 Mai SERAINCOURT'!$K$7:$N$25,4,FALSE)</f>
        <v>9</v>
      </c>
      <c r="F56" s="50"/>
      <c r="G56" s="50">
        <f>VLOOKUP(A56,'2013 Juin ABLEIGES'!$K$7:$N$23,4,FALSE)</f>
        <v>16</v>
      </c>
      <c r="H56" s="50">
        <f>VLOOKUP(A56,'2013 Juillet VILLARCEAUX'!$K$7:$N$23,4,FALSE)</f>
        <v>10</v>
      </c>
      <c r="I56" s="50">
        <f>VLOOKUP(A56,'2013 SEPT CABOURG'!$H$7:$I$24,2,FALSE)</f>
        <v>15</v>
      </c>
      <c r="J56" s="50">
        <f>VLOOKUP(A56,'2013 OCT LES TEMPLIERS'!$K$7:$N$23,4,FALSE)</f>
        <v>9</v>
      </c>
      <c r="K56" s="50"/>
      <c r="L56" s="50"/>
      <c r="M56" s="50"/>
      <c r="N56" s="50"/>
      <c r="O56" s="43">
        <f t="shared" si="6"/>
        <v>14</v>
      </c>
      <c r="P56" s="43">
        <f t="shared" si="7"/>
        <v>98</v>
      </c>
      <c r="Q56" s="43">
        <f t="shared" si="8"/>
        <v>-22</v>
      </c>
      <c r="R56" s="43">
        <f t="shared" si="9"/>
        <v>7</v>
      </c>
      <c r="T56" s="4" t="s">
        <v>89</v>
      </c>
      <c r="U56" s="42">
        <v>15.2</v>
      </c>
      <c r="V56" s="167">
        <v>21</v>
      </c>
      <c r="W56" s="50"/>
      <c r="X56" s="50">
        <v>16</v>
      </c>
      <c r="Y56" s="50">
        <v>22</v>
      </c>
      <c r="Z56" s="50"/>
      <c r="AA56" s="50"/>
      <c r="AB56" s="50">
        <v>17</v>
      </c>
      <c r="AC56" s="50">
        <v>15</v>
      </c>
      <c r="AD56" s="171">
        <v>18.2</v>
      </c>
      <c r="AE56" s="169">
        <v>91</v>
      </c>
      <c r="AF56" s="43">
        <v>-17.8</v>
      </c>
      <c r="AG56" s="43">
        <v>5</v>
      </c>
    </row>
    <row r="57" spans="1:33" ht="16.5">
      <c r="A57" s="4" t="s">
        <v>96</v>
      </c>
      <c r="B57" s="42">
        <f>VLOOKUP(A57,Données!$A$2:$E$54,5,FALSE)</f>
        <v>21.3</v>
      </c>
      <c r="C57" s="167"/>
      <c r="D57" s="50"/>
      <c r="E57" s="50">
        <f>VLOOKUP(A57,'2013 Mai SERAINCOURT'!$K$7:$N$25,4,FALSE)</f>
        <v>16</v>
      </c>
      <c r="F57" s="50">
        <f>VLOOKUP(A57,'2013 Juin L''ISLE ADAM'!$K$7:$N$16,4,FALSE)</f>
        <v>15</v>
      </c>
      <c r="G57" s="50">
        <f>VLOOKUP(A57,'2013 Juin ABLEIGES'!$K$7:$N$23,4,FALSE)</f>
        <v>22</v>
      </c>
      <c r="H57" s="50"/>
      <c r="I57" s="50">
        <f>VLOOKUP(A57,'2013 SEPT CABOURG'!$H$7:$I$24,2,FALSE)</f>
        <v>20</v>
      </c>
      <c r="J57" s="50">
        <f>VLOOKUP(A57,'2013 OCT LES TEMPLIERS'!$K$7:$N$23,4,FALSE)</f>
        <v>10</v>
      </c>
      <c r="K57" s="50"/>
      <c r="L57" s="50"/>
      <c r="M57" s="50"/>
      <c r="N57" s="50"/>
      <c r="O57" s="43">
        <f t="shared" si="6"/>
        <v>16.600000000000001</v>
      </c>
      <c r="P57" s="43">
        <f t="shared" si="7"/>
        <v>83</v>
      </c>
      <c r="Q57" s="43">
        <f t="shared" si="8"/>
        <v>-19.399999999999999</v>
      </c>
      <c r="R57" s="43">
        <f t="shared" si="9"/>
        <v>5</v>
      </c>
      <c r="T57" s="4" t="s">
        <v>93</v>
      </c>
      <c r="U57" s="42">
        <v>20.2</v>
      </c>
      <c r="V57" s="167">
        <v>16</v>
      </c>
      <c r="W57" s="50"/>
      <c r="X57" s="50">
        <v>17</v>
      </c>
      <c r="Y57" s="50"/>
      <c r="Z57" s="50">
        <v>16</v>
      </c>
      <c r="AA57" s="50">
        <v>8</v>
      </c>
      <c r="AB57" s="50">
        <v>16</v>
      </c>
      <c r="AC57" s="50">
        <v>13</v>
      </c>
      <c r="AD57" s="43">
        <v>14.333333333333334</v>
      </c>
      <c r="AE57" s="169">
        <v>86</v>
      </c>
      <c r="AF57" s="43">
        <v>-21.666666666666664</v>
      </c>
      <c r="AG57" s="43">
        <v>6</v>
      </c>
    </row>
    <row r="58" spans="1:33" ht="16.5">
      <c r="A58" s="4" t="s">
        <v>93</v>
      </c>
      <c r="B58" s="42">
        <f>VLOOKUP(A58,Données!$A$2:$E$54,5,FALSE)</f>
        <v>20.2</v>
      </c>
      <c r="C58" s="167">
        <f>VLOOKUP(A58,'2013 Mars CHAMP DE BATAILLE'!$K$7:$N$17,4,FALSE)</f>
        <v>16</v>
      </c>
      <c r="D58" s="50"/>
      <c r="E58" s="50">
        <f>VLOOKUP(A58,'2013 Mai SERAINCOURT'!$K$7:$N$25,4,FALSE)</f>
        <v>17</v>
      </c>
      <c r="F58" s="50"/>
      <c r="G58" s="50">
        <f>VLOOKUP(A58,'2013 Juin ABLEIGES'!$K$7:$N$23,4,FALSE)</f>
        <v>16</v>
      </c>
      <c r="H58" s="50">
        <f>VLOOKUP(A58,'2013 Juillet VILLARCEAUX'!$K$7:$N$23,4,FALSE)</f>
        <v>8</v>
      </c>
      <c r="I58" s="50">
        <f>VLOOKUP(A58,'2013 SEPT CABOURG'!$H$7:$I$24,2,FALSE)</f>
        <v>16</v>
      </c>
      <c r="J58" s="50">
        <f>VLOOKUP(A58,'2013 OCT LES TEMPLIERS'!$K$7:$N$23,4,FALSE)</f>
        <v>13</v>
      </c>
      <c r="K58" s="50"/>
      <c r="L58" s="50"/>
      <c r="M58" s="50"/>
      <c r="N58" s="50"/>
      <c r="O58" s="43">
        <f t="shared" si="6"/>
        <v>14.333333333333334</v>
      </c>
      <c r="P58" s="43">
        <f t="shared" si="7"/>
        <v>86</v>
      </c>
      <c r="Q58" s="43">
        <f t="shared" si="8"/>
        <v>-21.666666666666664</v>
      </c>
      <c r="R58" s="43">
        <f t="shared" si="9"/>
        <v>6</v>
      </c>
      <c r="T58" s="4" t="s">
        <v>96</v>
      </c>
      <c r="U58" s="42">
        <v>21.3</v>
      </c>
      <c r="V58" s="167"/>
      <c r="W58" s="50"/>
      <c r="X58" s="50">
        <v>16</v>
      </c>
      <c r="Y58" s="50">
        <v>15</v>
      </c>
      <c r="Z58" s="50">
        <v>22</v>
      </c>
      <c r="AA58" s="50"/>
      <c r="AB58" s="50">
        <v>20</v>
      </c>
      <c r="AC58" s="50">
        <v>10</v>
      </c>
      <c r="AD58" s="43">
        <v>16.600000000000001</v>
      </c>
      <c r="AE58" s="169">
        <v>83</v>
      </c>
      <c r="AF58" s="43">
        <v>-19.399999999999999</v>
      </c>
      <c r="AG58" s="43">
        <v>5</v>
      </c>
    </row>
    <row r="59" spans="1:33" ht="16.5">
      <c r="A59" s="4" t="s">
        <v>75</v>
      </c>
      <c r="B59" s="42">
        <f>VLOOKUP(A59,Données!$A$2:$E$54,5,FALSE)</f>
        <v>23.2</v>
      </c>
      <c r="C59" s="167">
        <f>VLOOKUP(A59,'2013 Mars CHAMP DE BATAILLE'!$K$7:$N$17,4,FALSE)</f>
        <v>14</v>
      </c>
      <c r="D59" s="50">
        <f>VLOOKUP(A59,'2013 Avril VILLENNES'!$K$7:$Q$22,4,FALSE)</f>
        <v>13</v>
      </c>
      <c r="E59" s="50"/>
      <c r="F59" s="50"/>
      <c r="G59" s="50">
        <f>VLOOKUP(A59,'2013 Juin ABLEIGES'!$K$7:$N$23,4,FALSE)</f>
        <v>7</v>
      </c>
      <c r="H59" s="50">
        <f>VLOOKUP(A59,'2013 Juillet VILLARCEAUX'!$K$7:$N$23,4,FALSE)</f>
        <v>7</v>
      </c>
      <c r="I59" s="50">
        <f>VLOOKUP(A59,'2013 SEPT CABOURG'!$H$7:$I$24,2,FALSE)</f>
        <v>15</v>
      </c>
      <c r="J59" s="50">
        <f>VLOOKUP(A59,'2013 OCT LES TEMPLIERS'!$K$7:$N$23,4,FALSE)</f>
        <v>7</v>
      </c>
      <c r="K59" s="50"/>
      <c r="L59" s="50"/>
      <c r="M59" s="50"/>
      <c r="N59" s="50"/>
      <c r="O59" s="43">
        <f t="shared" si="6"/>
        <v>10.5</v>
      </c>
      <c r="P59" s="43">
        <f t="shared" si="7"/>
        <v>63</v>
      </c>
      <c r="Q59" s="43">
        <f t="shared" si="8"/>
        <v>-25.5</v>
      </c>
      <c r="R59" s="43">
        <f t="shared" si="9"/>
        <v>6</v>
      </c>
      <c r="T59" s="4" t="s">
        <v>75</v>
      </c>
      <c r="U59" s="42">
        <v>23.2</v>
      </c>
      <c r="V59" s="167">
        <v>14</v>
      </c>
      <c r="W59" s="50">
        <v>13</v>
      </c>
      <c r="X59" s="50"/>
      <c r="Y59" s="50"/>
      <c r="Z59" s="50">
        <v>7</v>
      </c>
      <c r="AA59" s="50">
        <v>7</v>
      </c>
      <c r="AB59" s="50">
        <v>15</v>
      </c>
      <c r="AC59" s="50">
        <v>7</v>
      </c>
      <c r="AD59" s="43">
        <v>10.5</v>
      </c>
      <c r="AE59" s="169">
        <v>63</v>
      </c>
      <c r="AF59" s="43">
        <v>-25.5</v>
      </c>
      <c r="AG59" s="43">
        <v>6</v>
      </c>
    </row>
    <row r="60" spans="1:33" ht="17.25">
      <c r="A60" s="7" t="s">
        <v>80</v>
      </c>
      <c r="B60" s="42">
        <f>VLOOKUP(A60,Données!$A$2:$E$54,5,FALSE)</f>
        <v>29.7</v>
      </c>
      <c r="C60" s="167">
        <f>VLOOKUP(A60,'2013 Mars CHAMP DE BATAILLE'!$K$7:$N$17,4,FALSE)</f>
        <v>18</v>
      </c>
      <c r="D60" s="50"/>
      <c r="E60" s="50">
        <f>VLOOKUP(A60,'2013 Mai SERAINCOURT'!$K$7:$N$25,4,FALSE)</f>
        <v>7</v>
      </c>
      <c r="F60" s="50">
        <f>VLOOKUP(A60,'2013 Juin L''ISLE ADAM'!$K$7:$N$16,4,FALSE)</f>
        <v>10</v>
      </c>
      <c r="G60" s="50"/>
      <c r="H60" s="50">
        <f>VLOOKUP(A60,'2013 Juillet VILLARCEAUX'!$K$7:$N$23,4,FALSE)</f>
        <v>9</v>
      </c>
      <c r="I60" s="50">
        <f>VLOOKUP(A60,'2013 SEPT CABOURG'!$H$7:$I$24,2,FALSE)</f>
        <v>5</v>
      </c>
      <c r="J60" s="50"/>
      <c r="K60" s="50"/>
      <c r="L60" s="50"/>
      <c r="M60" s="50"/>
      <c r="N60" s="50"/>
      <c r="O60" s="43">
        <f t="shared" si="6"/>
        <v>9.8000000000000007</v>
      </c>
      <c r="P60" s="43">
        <f t="shared" si="7"/>
        <v>49</v>
      </c>
      <c r="Q60" s="43">
        <f t="shared" si="8"/>
        <v>-26.2</v>
      </c>
      <c r="R60" s="43">
        <f t="shared" si="9"/>
        <v>5</v>
      </c>
      <c r="T60" s="6" t="s">
        <v>62</v>
      </c>
      <c r="U60" s="42">
        <v>27.8</v>
      </c>
      <c r="V60" s="167"/>
      <c r="W60" s="50">
        <v>11</v>
      </c>
      <c r="X60" s="50">
        <v>10</v>
      </c>
      <c r="Y60" s="50">
        <v>11</v>
      </c>
      <c r="Z60" s="50">
        <v>9</v>
      </c>
      <c r="AA60" s="50">
        <v>2</v>
      </c>
      <c r="AB60" s="50"/>
      <c r="AC60" s="50">
        <v>9</v>
      </c>
      <c r="AD60" s="43">
        <v>8.6666666666666661</v>
      </c>
      <c r="AE60" s="169">
        <v>52</v>
      </c>
      <c r="AF60" s="43">
        <v>-27.333333333333336</v>
      </c>
      <c r="AG60" s="43">
        <v>6</v>
      </c>
    </row>
    <row r="61" spans="1:33" ht="17.25">
      <c r="A61" s="6" t="s">
        <v>90</v>
      </c>
      <c r="B61" s="42">
        <f>VLOOKUP(A61,Données!$A$2:$E$54,5,FALSE)</f>
        <v>32.299999999999997</v>
      </c>
      <c r="C61" s="167">
        <f>VLOOKUP(A61,'2013 Mars CHAMP DE BATAILLE'!$K$7:$N$17,4,FALSE)</f>
        <v>6</v>
      </c>
      <c r="D61" s="50">
        <f>VLOOKUP(A61,'2013 Avril VILLENNES'!$K$7:$Q$22,4,FALSE)</f>
        <v>4</v>
      </c>
      <c r="E61" s="50">
        <f>VLOOKUP(A61,'2013 Mai SERAINCOURT'!$K$7:$N$25,4,FALSE)</f>
        <v>9</v>
      </c>
      <c r="F61" s="50">
        <f>VLOOKUP(A61,'2013 Juin L''ISLE ADAM'!$K$7:$N$16,4,FALSE)</f>
        <v>10</v>
      </c>
      <c r="G61" s="50">
        <f>VLOOKUP(A61,'2013 Juin ABLEIGES'!$K$7:$N$23,4,FALSE)</f>
        <v>4</v>
      </c>
      <c r="H61" s="50"/>
      <c r="I61" s="50">
        <f>VLOOKUP(A61,'2013 SEPT CABOURG'!$H$7:$I$24,2,FALSE)</f>
        <v>12</v>
      </c>
      <c r="J61" s="50">
        <f>VLOOKUP(A61,'2013 OCT LES TEMPLIERS'!$K$7:$N$23,4,FALSE)</f>
        <v>2</v>
      </c>
      <c r="K61" s="50"/>
      <c r="L61" s="50"/>
      <c r="M61" s="50"/>
      <c r="N61" s="50"/>
      <c r="O61" s="43">
        <f t="shared" si="6"/>
        <v>6.7142857142857144</v>
      </c>
      <c r="P61" s="43">
        <f t="shared" si="7"/>
        <v>47</v>
      </c>
      <c r="Q61" s="43">
        <f t="shared" si="8"/>
        <v>-29.285714285714285</v>
      </c>
      <c r="R61" s="43">
        <f t="shared" si="9"/>
        <v>7</v>
      </c>
      <c r="T61" s="7" t="s">
        <v>72</v>
      </c>
      <c r="U61" s="42">
        <v>34.5</v>
      </c>
      <c r="V61" s="167">
        <v>11</v>
      </c>
      <c r="W61" s="50"/>
      <c r="X61" s="50">
        <v>10</v>
      </c>
      <c r="Y61" s="50"/>
      <c r="Z61" s="50">
        <v>6</v>
      </c>
      <c r="AA61" s="50">
        <v>6</v>
      </c>
      <c r="AB61" s="50">
        <v>9</v>
      </c>
      <c r="AC61" s="50">
        <v>8</v>
      </c>
      <c r="AD61" s="43">
        <v>8.3333333333333339</v>
      </c>
      <c r="AE61" s="169">
        <v>50</v>
      </c>
      <c r="AF61" s="43">
        <v>-27.666666666666664</v>
      </c>
      <c r="AG61" s="43">
        <v>6</v>
      </c>
    </row>
    <row r="62" spans="1:33" ht="17.25">
      <c r="A62" s="4" t="s">
        <v>62</v>
      </c>
      <c r="B62" s="42">
        <f>VLOOKUP(A62,Données!$A$2:$E$54,5,FALSE)</f>
        <v>27.8</v>
      </c>
      <c r="C62" s="167"/>
      <c r="D62" s="50">
        <f>VLOOKUP(A62,'2013 Avril VILLENNES'!$K$7:$Q$22,4,FALSE)</f>
        <v>11</v>
      </c>
      <c r="E62" s="50">
        <f>VLOOKUP(A62,'2013 Mai SERAINCOURT'!$K$7:$N$25,4,FALSE)</f>
        <v>10</v>
      </c>
      <c r="F62" s="50">
        <f>VLOOKUP(A62,'2013 Juin L''ISLE ADAM'!$K$7:$N$16,4,FALSE)</f>
        <v>11</v>
      </c>
      <c r="G62" s="50">
        <f>VLOOKUP(A62,'2013 Juin ABLEIGES'!$K$7:$N$23,4,FALSE)</f>
        <v>9</v>
      </c>
      <c r="H62" s="50">
        <f>VLOOKUP(A62,'2013 Juillet VILLARCEAUX'!$K$7:$N$23,4,FALSE)</f>
        <v>2</v>
      </c>
      <c r="I62" s="50"/>
      <c r="J62" s="50">
        <f>VLOOKUP(A62,'2013 OCT LES TEMPLIERS'!$K$7:$N$23,4,FALSE)</f>
        <v>9</v>
      </c>
      <c r="K62" s="50"/>
      <c r="L62" s="50"/>
      <c r="M62" s="50"/>
      <c r="N62" s="50"/>
      <c r="O62" s="43">
        <f t="shared" si="6"/>
        <v>8.6666666666666661</v>
      </c>
      <c r="P62" s="43">
        <f t="shared" si="7"/>
        <v>52</v>
      </c>
      <c r="Q62" s="43">
        <f t="shared" si="8"/>
        <v>-27.333333333333336</v>
      </c>
      <c r="R62" s="43">
        <f t="shared" si="9"/>
        <v>6</v>
      </c>
      <c r="T62" s="5" t="s">
        <v>80</v>
      </c>
      <c r="U62" s="42">
        <v>29.7</v>
      </c>
      <c r="V62" s="167">
        <v>18</v>
      </c>
      <c r="W62" s="50"/>
      <c r="X62" s="50">
        <v>7</v>
      </c>
      <c r="Y62" s="50">
        <v>10</v>
      </c>
      <c r="Z62" s="50"/>
      <c r="AA62" s="50">
        <v>9</v>
      </c>
      <c r="AB62" s="50">
        <v>5</v>
      </c>
      <c r="AC62" s="50"/>
      <c r="AD62" s="43">
        <v>9.8000000000000007</v>
      </c>
      <c r="AE62" s="169">
        <v>49</v>
      </c>
      <c r="AF62" s="43">
        <v>-26.2</v>
      </c>
      <c r="AG62" s="43">
        <v>5</v>
      </c>
    </row>
    <row r="63" spans="1:33" ht="17.25">
      <c r="A63" s="7" t="s">
        <v>72</v>
      </c>
      <c r="B63" s="42">
        <f>VLOOKUP(A63,Données!$A$2:$E$54,5,FALSE)</f>
        <v>34.5</v>
      </c>
      <c r="C63" s="167">
        <f>VLOOKUP(A63,'2013 Mars CHAMP DE BATAILLE'!$K$7:$N$17,4,FALSE)</f>
        <v>11</v>
      </c>
      <c r="D63" s="50"/>
      <c r="E63" s="50">
        <f>VLOOKUP(A63,'2013 Mai SERAINCOURT'!$K$7:$N$25,4,FALSE)</f>
        <v>10</v>
      </c>
      <c r="F63" s="50"/>
      <c r="G63" s="50">
        <f>VLOOKUP(A63,'2013 Juin ABLEIGES'!$K$7:$N$23,4,FALSE)</f>
        <v>6</v>
      </c>
      <c r="H63" s="50">
        <f>VLOOKUP(A63,'2013 Juillet VILLARCEAUX'!$K$7:$N$23,4,FALSE)</f>
        <v>6</v>
      </c>
      <c r="I63" s="50">
        <f>VLOOKUP(A63,'2013 SEPT CABOURG'!$H$7:$I$24,2,FALSE)</f>
        <v>9</v>
      </c>
      <c r="J63" s="50">
        <f>VLOOKUP(A63,'2013 OCT LES TEMPLIERS'!$K$7:$N$23,4,FALSE)</f>
        <v>8</v>
      </c>
      <c r="K63" s="50"/>
      <c r="L63" s="50"/>
      <c r="M63" s="50"/>
      <c r="N63" s="50"/>
      <c r="O63" s="43">
        <f t="shared" si="6"/>
        <v>8.3333333333333339</v>
      </c>
      <c r="P63" s="43">
        <f t="shared" si="7"/>
        <v>50</v>
      </c>
      <c r="Q63" s="43">
        <f t="shared" si="8"/>
        <v>-27.666666666666664</v>
      </c>
      <c r="R63" s="43">
        <f t="shared" si="9"/>
        <v>6</v>
      </c>
      <c r="T63" s="6" t="s">
        <v>90</v>
      </c>
      <c r="U63" s="42">
        <v>32.299999999999997</v>
      </c>
      <c r="V63" s="167">
        <v>6</v>
      </c>
      <c r="W63" s="50">
        <v>4</v>
      </c>
      <c r="X63" s="50">
        <v>9</v>
      </c>
      <c r="Y63" s="50">
        <v>10</v>
      </c>
      <c r="Z63" s="50">
        <v>4</v>
      </c>
      <c r="AA63" s="50"/>
      <c r="AB63" s="50">
        <v>12</v>
      </c>
      <c r="AC63" s="50">
        <v>2</v>
      </c>
      <c r="AD63" s="43">
        <v>6.7142857142857144</v>
      </c>
      <c r="AE63" s="169">
        <v>47</v>
      </c>
      <c r="AF63" s="43">
        <v>-29.285714285714285</v>
      </c>
      <c r="AG63" s="43">
        <v>7</v>
      </c>
    </row>
    <row r="64" spans="1:33" ht="16.5">
      <c r="A64" s="4" t="s">
        <v>97</v>
      </c>
      <c r="B64" s="42">
        <f>VLOOKUP(A64,Données!$A$2:$E$54,5,FALSE)</f>
        <v>53.5</v>
      </c>
      <c r="C64" s="167"/>
      <c r="D64" s="50">
        <f>VLOOKUP(A64,'2013 Avril VILLENNES'!$K$7:$Q$22,4,FALSE)</f>
        <v>5</v>
      </c>
      <c r="E64" s="50">
        <f>VLOOKUP(A64,'2013 Mai SERAINCOURT'!$K$7:$N$25,4,FALSE)</f>
        <v>9</v>
      </c>
      <c r="F64" s="50">
        <f>VLOOKUP(A64,'2013 Juin L''ISLE ADAM'!$K$7:$N$16,4,FALSE)</f>
        <v>6</v>
      </c>
      <c r="G64" s="50">
        <f>VLOOKUP(A64,'2013 Juin ABLEIGES'!$K$7:$N$23,4,FALSE)</f>
        <v>6</v>
      </c>
      <c r="H64" s="50">
        <f>VLOOKUP(A64,'2013 Juillet VILLARCEAUX'!$K$7:$N$23,4,FALSE)</f>
        <v>7</v>
      </c>
      <c r="I64" s="50">
        <f>VLOOKUP(A64,'2013 SEPT CABOURG'!$H$7:$I$24,2,FALSE)</f>
        <v>3</v>
      </c>
      <c r="J64" s="50">
        <f>VLOOKUP(A64,'2013 OCT LES TEMPLIERS'!$K$7:$N$23,4,FALSE)</f>
        <v>7</v>
      </c>
      <c r="K64" s="50"/>
      <c r="L64" s="50"/>
      <c r="M64" s="50"/>
      <c r="N64" s="50"/>
      <c r="O64" s="43">
        <f t="shared" si="6"/>
        <v>6.1428571428571432</v>
      </c>
      <c r="P64" s="43">
        <f t="shared" si="7"/>
        <v>43</v>
      </c>
      <c r="Q64" s="43">
        <f t="shared" si="8"/>
        <v>-29.857142857142858</v>
      </c>
      <c r="R64" s="43">
        <f t="shared" si="9"/>
        <v>7</v>
      </c>
      <c r="T64" s="4" t="s">
        <v>97</v>
      </c>
      <c r="U64" s="42">
        <v>53.5</v>
      </c>
      <c r="V64" s="167"/>
      <c r="W64" s="50">
        <v>5</v>
      </c>
      <c r="X64" s="50">
        <v>9</v>
      </c>
      <c r="Y64" s="50">
        <v>6</v>
      </c>
      <c r="Z64" s="50">
        <v>6</v>
      </c>
      <c r="AA64" s="50">
        <v>7</v>
      </c>
      <c r="AB64" s="50">
        <v>3</v>
      </c>
      <c r="AC64" s="50">
        <v>7</v>
      </c>
      <c r="AD64" s="43">
        <v>6.1428571428571432</v>
      </c>
      <c r="AE64" s="169">
        <v>43</v>
      </c>
      <c r="AF64" s="43">
        <v>-29.857142857142858</v>
      </c>
      <c r="AG64" s="43">
        <v>7</v>
      </c>
    </row>
    <row r="65" spans="1:33" ht="16.5">
      <c r="A65" s="4" t="s">
        <v>100</v>
      </c>
      <c r="B65" s="42">
        <f>VLOOKUP(A65,Données!$A$2:$E$54,5,FALSE)</f>
        <v>28.6</v>
      </c>
      <c r="C65" s="167"/>
      <c r="D65" s="50">
        <f>VLOOKUP(A65,'2013 Avril VILLENNES'!$K$7:$Q$22,4,FALSE)</f>
        <v>4</v>
      </c>
      <c r="E65" s="50">
        <f>VLOOKUP(A65,'2013 Mai SERAINCOURT'!$K$7:$N$25,4,FALSE)</f>
        <v>4</v>
      </c>
      <c r="F65" s="50"/>
      <c r="G65" s="50">
        <f>VLOOKUP(A65,'2013 Juin ABLEIGES'!$K$7:$N$23,4,FALSE)</f>
        <v>6</v>
      </c>
      <c r="H65" s="50">
        <f>VLOOKUP(A65,'2013 Juillet VILLARCEAUX'!$K$7:$N$23,4,FALSE)</f>
        <v>5</v>
      </c>
      <c r="I65" s="50"/>
      <c r="J65" s="50"/>
      <c r="K65" s="50"/>
      <c r="L65" s="50"/>
      <c r="M65" s="50"/>
      <c r="N65" s="50"/>
      <c r="O65" s="43">
        <f t="shared" si="6"/>
        <v>4.75</v>
      </c>
      <c r="P65" s="43">
        <f t="shared" si="7"/>
        <v>19</v>
      </c>
      <c r="Q65" s="43">
        <f t="shared" si="8"/>
        <v>-31.25</v>
      </c>
      <c r="R65" s="43">
        <f t="shared" si="9"/>
        <v>4</v>
      </c>
      <c r="T65" s="4" t="s">
        <v>71</v>
      </c>
      <c r="U65" s="42">
        <v>51.5</v>
      </c>
      <c r="V65" s="167"/>
      <c r="W65" s="50"/>
      <c r="X65" s="50"/>
      <c r="Y65" s="50"/>
      <c r="Z65" s="50">
        <v>4</v>
      </c>
      <c r="AA65" s="50">
        <v>4</v>
      </c>
      <c r="AB65" s="50">
        <v>7</v>
      </c>
      <c r="AC65" s="50">
        <v>17</v>
      </c>
      <c r="AD65" s="43">
        <v>8</v>
      </c>
      <c r="AE65" s="169">
        <v>32</v>
      </c>
      <c r="AF65" s="43">
        <v>-28</v>
      </c>
      <c r="AG65" s="43">
        <v>4</v>
      </c>
    </row>
    <row r="66" spans="1:33" ht="17.25">
      <c r="A66" s="4" t="s">
        <v>63</v>
      </c>
      <c r="B66" s="42">
        <f>VLOOKUP(A66,Données!$A$2:$E$54,5,FALSE)</f>
        <v>23.2</v>
      </c>
      <c r="C66" s="167"/>
      <c r="D66" s="50"/>
      <c r="E66" s="50"/>
      <c r="F66" s="50">
        <f>VLOOKUP(A66,'2013 Juin L''ISLE ADAM'!$K$7:$N$16,4,FALSE)</f>
        <v>5</v>
      </c>
      <c r="G66" s="50"/>
      <c r="H66" s="50"/>
      <c r="I66" s="50"/>
      <c r="J66" s="50">
        <f>VLOOKUP(A66,'2013 OCT LES TEMPLIERS'!$K$7:$N$23,4,FALSE)</f>
        <v>12</v>
      </c>
      <c r="K66" s="50"/>
      <c r="L66" s="50"/>
      <c r="M66" s="50"/>
      <c r="N66" s="50"/>
      <c r="O66" s="43">
        <f t="shared" si="6"/>
        <v>8.5</v>
      </c>
      <c r="P66" s="43">
        <f t="shared" si="7"/>
        <v>17</v>
      </c>
      <c r="Q66" s="43">
        <f t="shared" si="8"/>
        <v>-27.5</v>
      </c>
      <c r="R66" s="43">
        <f t="shared" si="9"/>
        <v>2</v>
      </c>
      <c r="T66" s="5" t="s">
        <v>65</v>
      </c>
      <c r="U66" s="42">
        <v>36.5</v>
      </c>
      <c r="V66" s="167">
        <v>4</v>
      </c>
      <c r="W66" s="50">
        <v>1</v>
      </c>
      <c r="X66" s="50">
        <v>4</v>
      </c>
      <c r="Y66" s="50"/>
      <c r="Z66" s="50">
        <v>6</v>
      </c>
      <c r="AA66" s="50">
        <v>4</v>
      </c>
      <c r="AB66" s="50">
        <v>3</v>
      </c>
      <c r="AC66" s="50">
        <v>5</v>
      </c>
      <c r="AD66" s="43">
        <v>3.8571428571428572</v>
      </c>
      <c r="AE66" s="169">
        <v>27</v>
      </c>
      <c r="AF66" s="43">
        <v>-32.142857142857146</v>
      </c>
      <c r="AG66" s="43">
        <v>7</v>
      </c>
    </row>
    <row r="67" spans="1:33" ht="16.5">
      <c r="A67" s="4" t="s">
        <v>71</v>
      </c>
      <c r="B67" s="42">
        <f>VLOOKUP(A67,Données!$A$2:$E$54,5,FALSE)</f>
        <v>51.5</v>
      </c>
      <c r="C67" s="167"/>
      <c r="D67" s="50"/>
      <c r="E67" s="50"/>
      <c r="F67" s="50"/>
      <c r="G67" s="50">
        <f>VLOOKUP(A67,'2013 Juin ABLEIGES'!$K$7:$N$23,4,FALSE)</f>
        <v>4</v>
      </c>
      <c r="H67" s="50">
        <f>VLOOKUP(A67,'2013 Juillet VILLARCEAUX'!$K$7:$N$23,4,FALSE)</f>
        <v>4</v>
      </c>
      <c r="I67" s="50">
        <f>VLOOKUP(A67,'2013 SEPT CABOURG'!$H$7:$I$24,2,FALSE)</f>
        <v>7</v>
      </c>
      <c r="J67" s="50">
        <f>VLOOKUP(A67,'2013 OCT LES TEMPLIERS'!$K$7:$N$23,4,FALSE)</f>
        <v>17</v>
      </c>
      <c r="K67" s="50"/>
      <c r="L67" s="50"/>
      <c r="M67" s="50"/>
      <c r="N67" s="50"/>
      <c r="O67" s="43">
        <f t="shared" si="6"/>
        <v>8</v>
      </c>
      <c r="P67" s="43">
        <f t="shared" si="7"/>
        <v>32</v>
      </c>
      <c r="Q67" s="43">
        <f t="shared" si="8"/>
        <v>-28</v>
      </c>
      <c r="R67" s="43">
        <f t="shared" si="9"/>
        <v>4</v>
      </c>
      <c r="T67" s="4" t="s">
        <v>100</v>
      </c>
      <c r="U67" s="42">
        <v>28.6</v>
      </c>
      <c r="V67" s="167"/>
      <c r="W67" s="50">
        <v>4</v>
      </c>
      <c r="X67" s="50">
        <v>4</v>
      </c>
      <c r="Y67" s="50"/>
      <c r="Z67" s="50">
        <v>6</v>
      </c>
      <c r="AA67" s="50">
        <v>5</v>
      </c>
      <c r="AB67" s="50"/>
      <c r="AC67" s="50"/>
      <c r="AD67" s="43">
        <v>4.75</v>
      </c>
      <c r="AE67" s="169">
        <v>19</v>
      </c>
      <c r="AF67" s="43">
        <v>-31.25</v>
      </c>
      <c r="AG67" s="43">
        <v>4</v>
      </c>
    </row>
    <row r="68" spans="1:33" ht="17.25">
      <c r="A68" s="7" t="s">
        <v>60</v>
      </c>
      <c r="B68" s="42">
        <f>VLOOKUP(A68,Données!$A$2:$E$54,5,FALSE)</f>
        <v>45.7</v>
      </c>
      <c r="C68" s="167"/>
      <c r="D68" s="50">
        <f>VLOOKUP(A68,'2013 Avril VILLENNES'!$K$7:$Q$22,4,FALSE)</f>
        <v>5</v>
      </c>
      <c r="E68" s="50">
        <f>VLOOKUP(A68,'2013 Mai SERAINCOURT'!$K$7:$N$25,4,FALSE)</f>
        <v>4</v>
      </c>
      <c r="F68" s="50"/>
      <c r="G68" s="50">
        <f>VLOOKUP(A68,'2013 Juin ABLEIGES'!$K$7:$N$23,4,FALSE)</f>
        <v>1</v>
      </c>
      <c r="H68" s="50">
        <f>VLOOKUP(A68,'2013 Juillet VILLARCEAUX'!$K$7:$N$23,4,FALSE)</f>
        <v>3</v>
      </c>
      <c r="I68" s="50"/>
      <c r="J68" s="50"/>
      <c r="K68" s="50"/>
      <c r="L68" s="50"/>
      <c r="M68" s="50"/>
      <c r="N68" s="50"/>
      <c r="O68" s="43">
        <f t="shared" si="6"/>
        <v>3.25</v>
      </c>
      <c r="P68" s="43">
        <f t="shared" si="7"/>
        <v>13</v>
      </c>
      <c r="Q68" s="43">
        <f t="shared" si="8"/>
        <v>-32.75</v>
      </c>
      <c r="R68" s="43">
        <f t="shared" si="9"/>
        <v>4</v>
      </c>
      <c r="T68" s="6" t="s">
        <v>59</v>
      </c>
      <c r="U68" s="42">
        <v>44</v>
      </c>
      <c r="V68" s="167"/>
      <c r="W68" s="50">
        <v>8</v>
      </c>
      <c r="X68" s="50">
        <v>4</v>
      </c>
      <c r="Y68" s="50"/>
      <c r="Z68" s="50">
        <v>5</v>
      </c>
      <c r="AA68" s="50">
        <v>1</v>
      </c>
      <c r="AB68" s="50"/>
      <c r="AC68" s="50"/>
      <c r="AD68" s="43">
        <v>4.5</v>
      </c>
      <c r="AE68" s="169">
        <v>18</v>
      </c>
      <c r="AF68" s="43">
        <v>-31.5</v>
      </c>
      <c r="AG68" s="43">
        <v>4</v>
      </c>
    </row>
    <row r="69" spans="1:33" ht="17.25">
      <c r="A69" s="4" t="s">
        <v>61</v>
      </c>
      <c r="B69" s="42">
        <f>VLOOKUP(A69,Données!$A$2:$E$54,5,FALSE)</f>
        <v>34.9</v>
      </c>
      <c r="C69" s="167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43"/>
      <c r="P69" s="43"/>
      <c r="Q69" s="43"/>
      <c r="R69" s="43"/>
      <c r="T69" s="5" t="s">
        <v>76</v>
      </c>
      <c r="U69" s="42">
        <v>31.8</v>
      </c>
      <c r="V69" s="167">
        <v>8</v>
      </c>
      <c r="W69" s="50"/>
      <c r="X69" s="50">
        <v>4</v>
      </c>
      <c r="Y69" s="50"/>
      <c r="Z69" s="50">
        <v>1</v>
      </c>
      <c r="AA69" s="50"/>
      <c r="AB69" s="50">
        <v>1</v>
      </c>
      <c r="AC69" s="50">
        <v>4</v>
      </c>
      <c r="AD69" s="43">
        <v>3.6</v>
      </c>
      <c r="AE69" s="169">
        <v>18</v>
      </c>
      <c r="AF69" s="43">
        <v>-32.4</v>
      </c>
      <c r="AG69" s="43">
        <v>5</v>
      </c>
    </row>
    <row r="70" spans="1:33" ht="17.25">
      <c r="A70" s="5" t="s">
        <v>65</v>
      </c>
      <c r="B70" s="42">
        <f>VLOOKUP(A70,Données!$A$2:$E$54,5,FALSE)</f>
        <v>36.5</v>
      </c>
      <c r="C70" s="167">
        <f>VLOOKUP(A70,'2013 Mars CHAMP DE BATAILLE'!$K$7:$N$17,4,FALSE)</f>
        <v>4</v>
      </c>
      <c r="D70" s="50">
        <f>VLOOKUP(A70,'2013 Avril VILLENNES'!$K$7:$Q$22,4,FALSE)</f>
        <v>1</v>
      </c>
      <c r="E70" s="50">
        <f>VLOOKUP(A70,'2013 Mai SERAINCOURT'!$K$7:$N$25,4,FALSE)</f>
        <v>4</v>
      </c>
      <c r="F70" s="50"/>
      <c r="G70" s="50">
        <f>VLOOKUP(A70,'2013 Juin ABLEIGES'!$K$7:$N$23,4,FALSE)</f>
        <v>6</v>
      </c>
      <c r="H70" s="50">
        <f>VLOOKUP(A70,'2013 Juillet VILLARCEAUX'!$K$7:$N$23,4,FALSE)</f>
        <v>4</v>
      </c>
      <c r="I70" s="50">
        <f>VLOOKUP(A70,'2013 SEPT CABOURG'!$H$7:$I$24,2,FALSE)</f>
        <v>3</v>
      </c>
      <c r="J70" s="50">
        <f>VLOOKUP(A70,'2013 OCT LES TEMPLIERS'!$K$7:$N$23,4,FALSE)</f>
        <v>5</v>
      </c>
      <c r="K70" s="50"/>
      <c r="L70" s="50"/>
      <c r="M70" s="50"/>
      <c r="N70" s="50"/>
      <c r="O70" s="43">
        <f t="shared" si="6"/>
        <v>3.8571428571428572</v>
      </c>
      <c r="P70" s="43">
        <f t="shared" si="7"/>
        <v>27</v>
      </c>
      <c r="Q70" s="43">
        <f t="shared" si="8"/>
        <v>-32.142857142857146</v>
      </c>
      <c r="R70" s="43">
        <f t="shared" si="9"/>
        <v>7</v>
      </c>
      <c r="T70" s="4" t="s">
        <v>63</v>
      </c>
      <c r="U70" s="42">
        <v>23.2</v>
      </c>
      <c r="V70" s="167"/>
      <c r="W70" s="50"/>
      <c r="X70" s="50"/>
      <c r="Y70" s="50">
        <v>5</v>
      </c>
      <c r="Z70" s="50"/>
      <c r="AA70" s="50"/>
      <c r="AB70" s="50"/>
      <c r="AC70" s="50">
        <v>12</v>
      </c>
      <c r="AD70" s="43">
        <v>8.5</v>
      </c>
      <c r="AE70" s="169">
        <v>17</v>
      </c>
      <c r="AF70" s="43">
        <v>-27.5</v>
      </c>
      <c r="AG70" s="43">
        <v>2</v>
      </c>
    </row>
    <row r="71" spans="1:33" ht="16.5">
      <c r="A71" s="4" t="s">
        <v>92</v>
      </c>
      <c r="B71" s="42">
        <f>VLOOKUP(A71,Données!$A$2:$E$54,5,FALSE)</f>
        <v>53.5</v>
      </c>
      <c r="C71" s="167"/>
      <c r="D71" s="50">
        <f>VLOOKUP(A71,'2013 Avril VILLENNES'!$K$7:$Q$22,4,FALSE)</f>
        <v>1</v>
      </c>
      <c r="E71" s="50"/>
      <c r="F71" s="50"/>
      <c r="G71" s="50"/>
      <c r="H71" s="50"/>
      <c r="I71" s="50">
        <f>VLOOKUP(A71,'2013 SEPT CABOURG'!$H$7:$I$24,2,FALSE)</f>
        <v>0</v>
      </c>
      <c r="J71" s="50">
        <f>VLOOKUP(A71,'2013 OCT LES TEMPLIERS'!$K$7:$N$23,4,FALSE)</f>
        <v>3</v>
      </c>
      <c r="K71" s="50"/>
      <c r="L71" s="50"/>
      <c r="M71" s="50"/>
      <c r="N71" s="50"/>
      <c r="O71" s="43">
        <f t="shared" si="6"/>
        <v>1.3333333333333333</v>
      </c>
      <c r="P71" s="43">
        <f t="shared" si="7"/>
        <v>4</v>
      </c>
      <c r="Q71" s="43">
        <f t="shared" si="8"/>
        <v>-34.666666666666664</v>
      </c>
      <c r="R71" s="43">
        <f t="shared" si="9"/>
        <v>3</v>
      </c>
      <c r="T71" s="4" t="s">
        <v>81</v>
      </c>
      <c r="U71" s="42">
        <v>40.9</v>
      </c>
      <c r="V71" s="167">
        <v>5</v>
      </c>
      <c r="W71" s="50">
        <v>2</v>
      </c>
      <c r="X71" s="50">
        <v>6</v>
      </c>
      <c r="Y71" s="50">
        <v>1</v>
      </c>
      <c r="Z71" s="50"/>
      <c r="AA71" s="50">
        <v>0</v>
      </c>
      <c r="AB71" s="50">
        <v>2</v>
      </c>
      <c r="AC71" s="50"/>
      <c r="AD71" s="43">
        <v>2.6666666666666665</v>
      </c>
      <c r="AE71" s="169">
        <v>16</v>
      </c>
      <c r="AF71" s="43">
        <v>-33.333333333333336</v>
      </c>
      <c r="AG71" s="43">
        <v>6</v>
      </c>
    </row>
    <row r="72" spans="1:33" ht="17.25">
      <c r="A72" s="6" t="s">
        <v>111</v>
      </c>
      <c r="B72" s="42">
        <f>VLOOKUP(A72,Données!$A$2:$E$54,5,FALSE)</f>
        <v>48</v>
      </c>
      <c r="C72" s="167"/>
      <c r="D72" s="50"/>
      <c r="E72" s="50"/>
      <c r="F72" s="50"/>
      <c r="G72" s="50">
        <f>VLOOKUP(A72,'2013 Juin ABLEIGES'!$K$7:$N$23,4,FALSE)</f>
        <v>6</v>
      </c>
      <c r="H72" s="50"/>
      <c r="I72" s="50"/>
      <c r="J72" s="50"/>
      <c r="K72" s="50"/>
      <c r="L72" s="50"/>
      <c r="M72" s="50"/>
      <c r="N72" s="50"/>
      <c r="O72" s="43">
        <f t="shared" si="6"/>
        <v>6</v>
      </c>
      <c r="P72" s="43">
        <f t="shared" si="7"/>
        <v>6</v>
      </c>
      <c r="Q72" s="43">
        <f t="shared" si="8"/>
        <v>-30</v>
      </c>
      <c r="R72" s="43">
        <f t="shared" si="9"/>
        <v>1</v>
      </c>
      <c r="T72" s="7" t="s">
        <v>60</v>
      </c>
      <c r="U72" s="42">
        <v>45.7</v>
      </c>
      <c r="V72" s="167"/>
      <c r="W72" s="50">
        <v>5</v>
      </c>
      <c r="X72" s="50">
        <v>4</v>
      </c>
      <c r="Y72" s="50"/>
      <c r="Z72" s="50">
        <v>1</v>
      </c>
      <c r="AA72" s="50">
        <v>3</v>
      </c>
      <c r="AB72" s="50"/>
      <c r="AC72" s="50"/>
      <c r="AD72" s="43">
        <v>3.25</v>
      </c>
      <c r="AE72" s="169">
        <v>13</v>
      </c>
      <c r="AF72" s="43">
        <v>-32.75</v>
      </c>
      <c r="AG72" s="43">
        <v>4</v>
      </c>
    </row>
    <row r="73" spans="1:33" ht="17.25">
      <c r="A73" s="6" t="s">
        <v>81</v>
      </c>
      <c r="B73" s="42">
        <f>VLOOKUP(A73,Données!$A$2:$E$54,5,FALSE)</f>
        <v>40.9</v>
      </c>
      <c r="C73" s="167">
        <f>VLOOKUP(A73,'2013 Mars CHAMP DE BATAILLE'!$K$7:$N$17,4,FALSE)</f>
        <v>5</v>
      </c>
      <c r="D73" s="50">
        <f>VLOOKUP(A73,'2013 Avril VILLENNES'!$K$7:$Q$22,4,FALSE)</f>
        <v>2</v>
      </c>
      <c r="E73" s="50">
        <f>VLOOKUP(A73,'2013 Mai SERAINCOURT'!$K$7:$N$25,4,FALSE)</f>
        <v>6</v>
      </c>
      <c r="F73" s="50">
        <f>VLOOKUP(A73,'2013 Juin L''ISLE ADAM'!$K$7:$N$16,4,FALSE)</f>
        <v>1</v>
      </c>
      <c r="G73" s="50"/>
      <c r="H73" s="50">
        <f>VLOOKUP(A73,'2013 Juillet VILLARCEAUX'!$K$7:$N$23,4,FALSE)</f>
        <v>0</v>
      </c>
      <c r="I73" s="50">
        <f>VLOOKUP(A73,'2013 SEPT CABOURG'!$H$7:$I$24,2,FALSE)</f>
        <v>2</v>
      </c>
      <c r="J73" s="50"/>
      <c r="K73" s="50"/>
      <c r="L73" s="50"/>
      <c r="M73" s="50"/>
      <c r="N73" s="50"/>
      <c r="O73" s="43">
        <f t="shared" si="6"/>
        <v>2.6666666666666665</v>
      </c>
      <c r="P73" s="43">
        <f t="shared" si="7"/>
        <v>16</v>
      </c>
      <c r="Q73" s="43">
        <f t="shared" si="8"/>
        <v>-33.333333333333336</v>
      </c>
      <c r="R73" s="43">
        <f t="shared" si="9"/>
        <v>6</v>
      </c>
      <c r="T73" s="7" t="s">
        <v>114</v>
      </c>
      <c r="U73" s="42">
        <v>54</v>
      </c>
      <c r="V73" s="167"/>
      <c r="W73" s="50"/>
      <c r="X73" s="50"/>
      <c r="Y73" s="50">
        <v>6</v>
      </c>
      <c r="Z73" s="50"/>
      <c r="AA73" s="50"/>
      <c r="AB73" s="50">
        <v>5</v>
      </c>
      <c r="AC73" s="50"/>
      <c r="AD73" s="43">
        <v>5.5</v>
      </c>
      <c r="AE73" s="169">
        <v>11</v>
      </c>
      <c r="AF73" s="43">
        <v>-30.5</v>
      </c>
      <c r="AG73" s="43">
        <v>2</v>
      </c>
    </row>
    <row r="74" spans="1:33" ht="17.25">
      <c r="A74" s="6" t="s">
        <v>59</v>
      </c>
      <c r="B74" s="42">
        <f>VLOOKUP(A74,Données!$A$2:$E$54,5,FALSE)</f>
        <v>44</v>
      </c>
      <c r="C74" s="167"/>
      <c r="D74" s="50">
        <f>VLOOKUP(A74,'2013 Avril VILLENNES'!$K$7:$Q$22,4,FALSE)</f>
        <v>8</v>
      </c>
      <c r="E74" s="50">
        <f>VLOOKUP(A74,'2013 Mai SERAINCOURT'!$K$7:$N$25,4,FALSE)</f>
        <v>4</v>
      </c>
      <c r="F74" s="50"/>
      <c r="G74" s="50">
        <f>VLOOKUP(A74,'2013 Juin ABLEIGES'!$K$7:$N$23,4,FALSE)</f>
        <v>5</v>
      </c>
      <c r="H74" s="50">
        <f>VLOOKUP(A74,'2013 Juillet VILLARCEAUX'!$K$7:$N$23,4,FALSE)</f>
        <v>1</v>
      </c>
      <c r="I74" s="50"/>
      <c r="J74" s="50"/>
      <c r="K74" s="50"/>
      <c r="L74" s="50"/>
      <c r="M74" s="50"/>
      <c r="N74" s="50"/>
      <c r="O74" s="43">
        <f t="shared" si="6"/>
        <v>4.5</v>
      </c>
      <c r="P74" s="43">
        <f t="shared" si="7"/>
        <v>18</v>
      </c>
      <c r="Q74" s="43">
        <f t="shared" si="8"/>
        <v>-31.5</v>
      </c>
      <c r="R74" s="43">
        <f t="shared" si="9"/>
        <v>4</v>
      </c>
      <c r="T74" s="7" t="s">
        <v>64</v>
      </c>
      <c r="U74" s="42">
        <v>53.5</v>
      </c>
      <c r="V74" s="167"/>
      <c r="W74" s="50">
        <v>0</v>
      </c>
      <c r="X74" s="50">
        <v>1</v>
      </c>
      <c r="Y74" s="50"/>
      <c r="Z74" s="50"/>
      <c r="AA74" s="50">
        <v>1</v>
      </c>
      <c r="AB74" s="50">
        <v>2</v>
      </c>
      <c r="AC74" s="50">
        <v>6</v>
      </c>
      <c r="AD74" s="43">
        <v>2</v>
      </c>
      <c r="AE74" s="169">
        <v>10</v>
      </c>
      <c r="AF74" s="43">
        <v>-34</v>
      </c>
      <c r="AG74" s="43">
        <v>5</v>
      </c>
    </row>
    <row r="75" spans="1:33" ht="17.25">
      <c r="A75" s="7" t="s">
        <v>114</v>
      </c>
      <c r="B75" s="42">
        <f>VLOOKUP(A75,Données!$A$2:$E$54,5,FALSE)</f>
        <v>54</v>
      </c>
      <c r="C75" s="167"/>
      <c r="D75" s="50"/>
      <c r="E75" s="50"/>
      <c r="F75" s="50">
        <f>VLOOKUP(A75,'2013 Juin L''ISLE ADAM'!$K$7:$N$16,4,FALSE)</f>
        <v>6</v>
      </c>
      <c r="G75" s="50"/>
      <c r="H75" s="50"/>
      <c r="I75" s="50">
        <f>VLOOKUP(A75,'2013 SEPT CABOURG'!$H$7:$I$24,2,FALSE)</f>
        <v>5</v>
      </c>
      <c r="J75" s="50"/>
      <c r="K75" s="50"/>
      <c r="L75" s="50"/>
      <c r="M75" s="50"/>
      <c r="N75" s="50"/>
      <c r="O75" s="43">
        <f t="shared" si="6"/>
        <v>5.5</v>
      </c>
      <c r="P75" s="43">
        <f t="shared" si="7"/>
        <v>11</v>
      </c>
      <c r="Q75" s="43">
        <f t="shared" si="8"/>
        <v>-30.5</v>
      </c>
      <c r="R75" s="43">
        <f t="shared" si="9"/>
        <v>2</v>
      </c>
      <c r="T75" s="6" t="s">
        <v>111</v>
      </c>
      <c r="U75" s="42">
        <v>48</v>
      </c>
      <c r="V75" s="167"/>
      <c r="W75" s="50"/>
      <c r="X75" s="50"/>
      <c r="Y75" s="50"/>
      <c r="Z75" s="50">
        <v>6</v>
      </c>
      <c r="AA75" s="50"/>
      <c r="AB75" s="50"/>
      <c r="AC75" s="50"/>
      <c r="AD75" s="43">
        <v>6</v>
      </c>
      <c r="AE75" s="169">
        <v>6</v>
      </c>
      <c r="AF75" s="43">
        <v>-30</v>
      </c>
      <c r="AG75" s="43">
        <v>1</v>
      </c>
    </row>
    <row r="76" spans="1:33" ht="16.5">
      <c r="A76" s="6" t="s">
        <v>79</v>
      </c>
      <c r="B76" s="42">
        <f>VLOOKUP(A76,Données!$A$2:$E$54,5,FALSE)</f>
        <v>52.5</v>
      </c>
      <c r="C76" s="167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43"/>
      <c r="P76" s="43"/>
      <c r="Q76" s="43"/>
      <c r="R76" s="43"/>
      <c r="T76" s="6" t="s">
        <v>69</v>
      </c>
      <c r="U76" s="42">
        <v>28.8</v>
      </c>
      <c r="V76" s="167"/>
      <c r="W76" s="50">
        <v>4</v>
      </c>
      <c r="X76" s="50"/>
      <c r="Y76" s="50"/>
      <c r="Z76" s="50"/>
      <c r="AA76" s="50">
        <v>1</v>
      </c>
      <c r="AB76" s="50"/>
      <c r="AC76" s="50"/>
      <c r="AD76" s="43">
        <v>2.5</v>
      </c>
      <c r="AE76" s="169">
        <v>5</v>
      </c>
      <c r="AF76" s="43">
        <v>-33.5</v>
      </c>
      <c r="AG76" s="43">
        <v>2</v>
      </c>
    </row>
    <row r="77" spans="1:33" ht="17.25">
      <c r="A77" s="7" t="s">
        <v>76</v>
      </c>
      <c r="B77" s="42">
        <f>VLOOKUP(A77,Données!$A$2:$E$54,5,FALSE)</f>
        <v>31.8</v>
      </c>
      <c r="C77" s="167">
        <f>VLOOKUP(A77,'2013 Mars CHAMP DE BATAILLE'!$K$7:$N$17,4,FALSE)</f>
        <v>8</v>
      </c>
      <c r="D77" s="50"/>
      <c r="E77" s="50">
        <f>VLOOKUP(A77,'2013 Mai SERAINCOURT'!$K$7:$N$25,4,FALSE)</f>
        <v>4</v>
      </c>
      <c r="F77" s="50"/>
      <c r="G77" s="50">
        <f>VLOOKUP(A77,'2013 Juin ABLEIGES'!$K$7:$N$23,4,FALSE)</f>
        <v>1</v>
      </c>
      <c r="H77" s="50"/>
      <c r="I77" s="50">
        <f>VLOOKUP(A77,'2013 SEPT CABOURG'!$H$7:$I$24,2,FALSE)</f>
        <v>1</v>
      </c>
      <c r="J77" s="50">
        <f>VLOOKUP(A77,'2013 OCT LES TEMPLIERS'!$K$7:$N$23,4,FALSE)</f>
        <v>4</v>
      </c>
      <c r="K77" s="50"/>
      <c r="L77" s="50"/>
      <c r="M77" s="50"/>
      <c r="N77" s="50"/>
      <c r="O77" s="43">
        <f t="shared" si="6"/>
        <v>3.6</v>
      </c>
      <c r="P77" s="43">
        <f t="shared" si="7"/>
        <v>18</v>
      </c>
      <c r="Q77" s="43">
        <f t="shared" si="8"/>
        <v>-32.4</v>
      </c>
      <c r="R77" s="43">
        <f t="shared" si="9"/>
        <v>5</v>
      </c>
      <c r="T77" s="6" t="s">
        <v>92</v>
      </c>
      <c r="U77" s="42">
        <v>53.5</v>
      </c>
      <c r="V77" s="167"/>
      <c r="W77" s="50">
        <v>1</v>
      </c>
      <c r="X77" s="50"/>
      <c r="Y77" s="50"/>
      <c r="Z77" s="50"/>
      <c r="AA77" s="50"/>
      <c r="AB77" s="50">
        <v>0</v>
      </c>
      <c r="AC77" s="50">
        <v>3</v>
      </c>
      <c r="AD77" s="43">
        <v>1.3333333333333333</v>
      </c>
      <c r="AE77" s="169">
        <v>4</v>
      </c>
      <c r="AF77" s="43">
        <v>-34.666666666666664</v>
      </c>
      <c r="AG77" s="43">
        <v>3</v>
      </c>
    </row>
    <row r="78" spans="1:33" ht="16.5">
      <c r="A78" s="6" t="s">
        <v>73</v>
      </c>
      <c r="B78" s="42">
        <f>VLOOKUP(A78,Données!$A$2:$E$54,5,FALSE)</f>
        <v>51.7</v>
      </c>
      <c r="C78" s="167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43"/>
      <c r="P78" s="43"/>
      <c r="Q78" s="43"/>
      <c r="R78" s="43"/>
      <c r="T78" s="6" t="s">
        <v>85</v>
      </c>
      <c r="U78" s="42">
        <v>32.6</v>
      </c>
      <c r="V78" s="167"/>
      <c r="W78" s="50">
        <v>4</v>
      </c>
      <c r="X78" s="50"/>
      <c r="Y78" s="50"/>
      <c r="Z78" s="50"/>
      <c r="AA78" s="50"/>
      <c r="AB78" s="50"/>
      <c r="AC78" s="50"/>
      <c r="AD78" s="43">
        <v>4</v>
      </c>
      <c r="AE78" s="169">
        <v>4</v>
      </c>
      <c r="AF78" s="43">
        <v>-32</v>
      </c>
      <c r="AG78" s="43">
        <v>1</v>
      </c>
    </row>
    <row r="79" spans="1:33" ht="16.5">
      <c r="A79" s="6" t="s">
        <v>85</v>
      </c>
      <c r="B79" s="42">
        <f>VLOOKUP(A79,Données!$A$2:$E$54,5,FALSE)</f>
        <v>32.6</v>
      </c>
      <c r="C79" s="167"/>
      <c r="D79" s="50">
        <f>VLOOKUP(A79,'2013 Avril VILLENNES'!$K$7:$Q$22,4,FALSE)</f>
        <v>4</v>
      </c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43">
        <f t="shared" si="6"/>
        <v>4</v>
      </c>
      <c r="P79" s="43">
        <f t="shared" si="7"/>
        <v>4</v>
      </c>
      <c r="Q79" s="43">
        <f t="shared" si="8"/>
        <v>-32</v>
      </c>
      <c r="R79" s="43">
        <f t="shared" si="9"/>
        <v>1</v>
      </c>
      <c r="T79" s="6" t="s">
        <v>91</v>
      </c>
      <c r="U79" s="42">
        <v>53.5</v>
      </c>
      <c r="V79" s="167"/>
      <c r="W79" s="50"/>
      <c r="X79" s="50">
        <v>0</v>
      </c>
      <c r="Y79" s="50"/>
      <c r="Z79" s="50">
        <v>2</v>
      </c>
      <c r="AA79" s="50"/>
      <c r="AB79" s="50">
        <v>0</v>
      </c>
      <c r="AC79" s="50"/>
      <c r="AD79" s="43">
        <v>0.66666666666666663</v>
      </c>
      <c r="AE79" s="169">
        <v>2</v>
      </c>
      <c r="AF79" s="43">
        <v>-35.333333333333336</v>
      </c>
      <c r="AG79" s="43">
        <v>3</v>
      </c>
    </row>
    <row r="80" spans="1:33" ht="17.25">
      <c r="A80" s="7" t="s">
        <v>108</v>
      </c>
      <c r="B80" s="42">
        <f>VLOOKUP(A80,Données!$A$2:$E$54,5,FALSE)</f>
        <v>54</v>
      </c>
      <c r="C80" s="167"/>
      <c r="D80" s="50">
        <f>VLOOKUP(A80,'2013 Avril VILLENNES'!$K$7:$Q$22,4,FALSE)</f>
        <v>0</v>
      </c>
      <c r="E80" s="50">
        <f>VLOOKUP(A80,'2013 Mai SERAINCOURT'!$K$7:$N$25,4,FALSE)</f>
        <v>0</v>
      </c>
      <c r="F80" s="50"/>
      <c r="G80" s="50"/>
      <c r="H80" s="50"/>
      <c r="I80" s="50"/>
      <c r="J80" s="50"/>
      <c r="K80" s="50"/>
      <c r="L80" s="50"/>
      <c r="M80" s="50"/>
      <c r="N80" s="50"/>
      <c r="O80" s="43">
        <f t="shared" si="6"/>
        <v>0</v>
      </c>
      <c r="P80" s="43">
        <f t="shared" si="7"/>
        <v>0</v>
      </c>
      <c r="Q80" s="43">
        <f t="shared" si="8"/>
        <v>-36</v>
      </c>
      <c r="R80" s="43">
        <f t="shared" si="9"/>
        <v>2</v>
      </c>
      <c r="T80" s="7" t="s">
        <v>108</v>
      </c>
      <c r="U80" s="42">
        <v>54</v>
      </c>
      <c r="V80" s="167"/>
      <c r="W80" s="50">
        <v>0</v>
      </c>
      <c r="X80" s="50">
        <v>0</v>
      </c>
      <c r="Y80" s="50"/>
      <c r="Z80" s="50"/>
      <c r="AA80" s="50"/>
      <c r="AB80" s="50"/>
      <c r="AC80" s="50"/>
      <c r="AD80" s="43">
        <v>0</v>
      </c>
      <c r="AE80" s="169">
        <v>0</v>
      </c>
      <c r="AF80" s="43">
        <v>-36</v>
      </c>
      <c r="AG80" s="43">
        <v>2</v>
      </c>
    </row>
    <row r="81" spans="1:33" ht="16.5">
      <c r="A81" s="6" t="s">
        <v>70</v>
      </c>
      <c r="B81" s="42">
        <f>VLOOKUP(A81,Données!$A$2:$E$54,5,FALSE)</f>
        <v>53.5</v>
      </c>
      <c r="C81" s="167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43"/>
      <c r="P81" s="43"/>
      <c r="Q81" s="43"/>
      <c r="R81" s="43"/>
      <c r="T81" s="6" t="s">
        <v>61</v>
      </c>
      <c r="U81" s="42">
        <v>34.9</v>
      </c>
      <c r="V81" s="167"/>
      <c r="W81" s="50"/>
      <c r="X81" s="50"/>
      <c r="Y81" s="50"/>
      <c r="Z81" s="50"/>
      <c r="AA81" s="50"/>
      <c r="AB81" s="50"/>
      <c r="AC81" s="50"/>
      <c r="AD81" s="43"/>
      <c r="AE81" s="169"/>
      <c r="AF81" s="43"/>
      <c r="AG81" s="43"/>
    </row>
    <row r="82" spans="1:33" ht="16.5">
      <c r="A82" s="6" t="s">
        <v>91</v>
      </c>
      <c r="B82" s="42">
        <f>VLOOKUP(A82,Données!$A$2:$E$54,5,FALSE)</f>
        <v>53.5</v>
      </c>
      <c r="C82" s="167"/>
      <c r="D82" s="50"/>
      <c r="E82" s="50">
        <f>VLOOKUP(A82,'2013 Mai SERAINCOURT'!$K$7:$N$25,4,FALSE)</f>
        <v>0</v>
      </c>
      <c r="F82" s="50"/>
      <c r="G82" s="50">
        <f>VLOOKUP(A82,'2013 Juin ABLEIGES'!$K$7:$N$23,4,FALSE)</f>
        <v>2</v>
      </c>
      <c r="H82" s="50"/>
      <c r="I82" s="50">
        <f>VLOOKUP(A82,'2013 SEPT CABOURG'!$H$7:$I$24,2,FALSE)</f>
        <v>0</v>
      </c>
      <c r="J82" s="50"/>
      <c r="K82" s="50"/>
      <c r="L82" s="50"/>
      <c r="M82" s="50"/>
      <c r="N82" s="50"/>
      <c r="O82" s="43">
        <f t="shared" si="6"/>
        <v>0.66666666666666663</v>
      </c>
      <c r="P82" s="43">
        <f t="shared" si="7"/>
        <v>2</v>
      </c>
      <c r="Q82" s="43">
        <f t="shared" si="8"/>
        <v>-35.333333333333336</v>
      </c>
      <c r="R82" s="43">
        <f t="shared" si="9"/>
        <v>3</v>
      </c>
      <c r="T82" s="6" t="s">
        <v>79</v>
      </c>
      <c r="U82" s="42">
        <v>52.5</v>
      </c>
      <c r="V82" s="167"/>
      <c r="W82" s="50"/>
      <c r="X82" s="50"/>
      <c r="Y82" s="50"/>
      <c r="Z82" s="50"/>
      <c r="AA82" s="50"/>
      <c r="AB82" s="50"/>
      <c r="AC82" s="50"/>
      <c r="AD82" s="43"/>
      <c r="AE82" s="169"/>
      <c r="AF82" s="43"/>
      <c r="AG82" s="43"/>
    </row>
    <row r="83" spans="1:33" ht="17.25">
      <c r="A83" s="7" t="s">
        <v>64</v>
      </c>
      <c r="B83" s="42">
        <f>VLOOKUP(A83,Données!$A$2:$E$54,5,FALSE)</f>
        <v>53.5</v>
      </c>
      <c r="C83" s="167"/>
      <c r="D83" s="50">
        <f>VLOOKUP(A83,'2013 Avril VILLENNES'!$K$7:$Q$22,4,FALSE)</f>
        <v>0</v>
      </c>
      <c r="E83" s="50">
        <f>VLOOKUP(A83,'2013 Mai SERAINCOURT'!$K$7:$N$25,4,FALSE)</f>
        <v>1</v>
      </c>
      <c r="F83" s="50"/>
      <c r="G83" s="50"/>
      <c r="H83" s="50">
        <f>VLOOKUP(A83,'2013 Juillet VILLARCEAUX'!$K$7:$N$23,4,FALSE)</f>
        <v>1</v>
      </c>
      <c r="I83" s="50">
        <f>VLOOKUP(A83,'2013 SEPT CABOURG'!$H$7:$I$24,2,FALSE)</f>
        <v>2</v>
      </c>
      <c r="J83" s="50">
        <f>VLOOKUP(A83,'2013 OCT LES TEMPLIERS'!$K$7:$N$23,4,FALSE)</f>
        <v>6</v>
      </c>
      <c r="K83" s="50"/>
      <c r="L83" s="50"/>
      <c r="M83" s="50"/>
      <c r="N83" s="50"/>
      <c r="O83" s="43">
        <f t="shared" si="6"/>
        <v>2</v>
      </c>
      <c r="P83" s="43">
        <f t="shared" si="7"/>
        <v>10</v>
      </c>
      <c r="Q83" s="43">
        <f t="shared" si="8"/>
        <v>-34</v>
      </c>
      <c r="R83" s="43">
        <f t="shared" si="9"/>
        <v>5</v>
      </c>
      <c r="T83" s="6" t="s">
        <v>73</v>
      </c>
      <c r="U83" s="42">
        <v>51.7</v>
      </c>
      <c r="V83" s="167"/>
      <c r="W83" s="50"/>
      <c r="X83" s="50"/>
      <c r="Y83" s="50"/>
      <c r="Z83" s="50"/>
      <c r="AA83" s="50"/>
      <c r="AB83" s="50"/>
      <c r="AC83" s="50"/>
      <c r="AD83" s="43"/>
      <c r="AE83" s="169"/>
      <c r="AF83" s="43"/>
      <c r="AG83" s="43"/>
    </row>
    <row r="84" spans="1:33" ht="17.25">
      <c r="A84" s="7" t="s">
        <v>67</v>
      </c>
      <c r="B84" s="42">
        <f>VLOOKUP(A84,Données!$A$2:$E$54,5,FALSE)</f>
        <v>53.5</v>
      </c>
      <c r="C84" s="167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43"/>
      <c r="P84" s="43"/>
      <c r="Q84" s="43"/>
      <c r="R84" s="43"/>
      <c r="T84" s="6" t="s">
        <v>70</v>
      </c>
      <c r="U84" s="42">
        <v>53.5</v>
      </c>
      <c r="V84" s="167"/>
      <c r="W84" s="50"/>
      <c r="X84" s="50"/>
      <c r="Y84" s="50"/>
      <c r="Z84" s="50"/>
      <c r="AA84" s="50"/>
      <c r="AB84" s="50"/>
      <c r="AC84" s="50"/>
      <c r="AD84" s="43"/>
      <c r="AE84" s="169"/>
      <c r="AF84" s="43"/>
      <c r="AG84" s="43"/>
    </row>
    <row r="85" spans="1:33" ht="17.25">
      <c r="A85" s="6" t="s">
        <v>68</v>
      </c>
      <c r="B85" s="42">
        <f>VLOOKUP(A85,Données!$A$2:$E$54,5,FALSE)</f>
        <v>25</v>
      </c>
      <c r="C85" s="167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43"/>
      <c r="P85" s="43"/>
      <c r="Q85" s="43"/>
      <c r="R85" s="43"/>
      <c r="T85" s="7" t="s">
        <v>67</v>
      </c>
      <c r="U85" s="42">
        <v>53.5</v>
      </c>
      <c r="V85" s="167"/>
      <c r="W85" s="50"/>
      <c r="X85" s="50"/>
      <c r="Y85" s="50"/>
      <c r="Z85" s="50"/>
      <c r="AA85" s="50"/>
      <c r="AB85" s="50"/>
      <c r="AC85" s="50"/>
      <c r="AD85" s="43"/>
      <c r="AE85" s="169"/>
      <c r="AF85" s="43"/>
      <c r="AG85" s="43"/>
    </row>
    <row r="86" spans="1:33" ht="16.5">
      <c r="A86" s="6" t="s">
        <v>69</v>
      </c>
      <c r="B86" s="42">
        <f>VLOOKUP(A86,Données!$A$2:$E$54,5,FALSE)</f>
        <v>28.8</v>
      </c>
      <c r="C86" s="167"/>
      <c r="D86" s="50">
        <f>VLOOKUP(A86,'2013 Avril VILLENNES'!$K$7:$Q$22,4,FALSE)</f>
        <v>4</v>
      </c>
      <c r="E86" s="50"/>
      <c r="F86" s="50"/>
      <c r="G86" s="50"/>
      <c r="H86" s="50">
        <f>VLOOKUP(A86,'2013 Juillet VILLARCEAUX'!$K$7:$N$23,4,FALSE)</f>
        <v>1</v>
      </c>
      <c r="I86" s="50"/>
      <c r="J86" s="50"/>
      <c r="K86" s="50"/>
      <c r="L86" s="50"/>
      <c r="M86" s="50"/>
      <c r="N86" s="50"/>
      <c r="O86" s="43">
        <f t="shared" si="6"/>
        <v>2.5</v>
      </c>
      <c r="P86" s="43">
        <f t="shared" si="7"/>
        <v>5</v>
      </c>
      <c r="Q86" s="43">
        <f t="shared" si="8"/>
        <v>-33.5</v>
      </c>
      <c r="R86" s="43">
        <f t="shared" si="9"/>
        <v>2</v>
      </c>
      <c r="T86" s="6" t="s">
        <v>68</v>
      </c>
      <c r="U86" s="42">
        <v>25</v>
      </c>
      <c r="V86" s="167"/>
      <c r="W86" s="50"/>
      <c r="X86" s="50"/>
      <c r="Y86" s="50"/>
      <c r="Z86" s="50"/>
      <c r="AA86" s="50"/>
      <c r="AB86" s="50"/>
      <c r="AC86" s="50"/>
      <c r="AD86" s="43"/>
      <c r="AE86" s="169"/>
      <c r="AF86" s="43"/>
      <c r="AG86" s="43"/>
    </row>
    <row r="87" spans="1:33" ht="16.5">
      <c r="A87" s="6" t="s">
        <v>74</v>
      </c>
      <c r="B87" s="42">
        <f>VLOOKUP(A87,Données!$A$2:$E$54,5,FALSE)</f>
        <v>53.5</v>
      </c>
      <c r="C87" s="167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43"/>
      <c r="P87" s="43"/>
      <c r="Q87" s="43"/>
      <c r="R87" s="43"/>
      <c r="T87" s="6" t="s">
        <v>74</v>
      </c>
      <c r="U87" s="42">
        <v>53.5</v>
      </c>
      <c r="V87" s="167"/>
      <c r="W87" s="50"/>
      <c r="X87" s="50"/>
      <c r="Y87" s="50"/>
      <c r="Z87" s="50"/>
      <c r="AA87" s="50"/>
      <c r="AB87" s="50"/>
      <c r="AC87" s="50"/>
      <c r="AD87" s="43"/>
      <c r="AE87" s="169"/>
      <c r="AF87" s="43"/>
      <c r="AG87" s="43"/>
    </row>
    <row r="88" spans="1:33" ht="16.5">
      <c r="A88" s="6" t="s">
        <v>77</v>
      </c>
      <c r="B88" s="42">
        <f>VLOOKUP(A88,Données!$A$2:$E$54,5,FALSE)</f>
        <v>53.5</v>
      </c>
      <c r="C88" s="167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43"/>
      <c r="P88" s="43"/>
      <c r="Q88" s="43"/>
      <c r="R88" s="43"/>
      <c r="T88" s="6" t="s">
        <v>77</v>
      </c>
      <c r="U88" s="42">
        <v>53.5</v>
      </c>
      <c r="V88" s="167"/>
      <c r="W88" s="50"/>
      <c r="X88" s="50"/>
      <c r="Y88" s="50"/>
      <c r="Z88" s="50"/>
      <c r="AA88" s="50"/>
      <c r="AB88" s="50"/>
      <c r="AC88" s="50"/>
      <c r="AD88" s="43"/>
      <c r="AE88" s="169"/>
      <c r="AF88" s="43"/>
      <c r="AG88" s="43"/>
    </row>
    <row r="89" spans="1:33" ht="17.25">
      <c r="A89" s="7" t="s">
        <v>78</v>
      </c>
      <c r="B89" s="42">
        <f>VLOOKUP(A89,Données!$A$2:$E$54,5,FALSE)</f>
        <v>53.5</v>
      </c>
      <c r="C89" s="167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43"/>
      <c r="P89" s="43"/>
      <c r="Q89" s="43"/>
      <c r="R89" s="43"/>
      <c r="T89" s="7" t="s">
        <v>78</v>
      </c>
      <c r="U89" s="42">
        <v>53.5</v>
      </c>
      <c r="V89" s="167"/>
      <c r="W89" s="50"/>
      <c r="X89" s="50"/>
      <c r="Y89" s="50"/>
      <c r="Z89" s="50"/>
      <c r="AA89" s="50"/>
      <c r="AB89" s="50"/>
      <c r="AC89" s="50"/>
      <c r="AD89" s="43"/>
      <c r="AE89" s="169"/>
      <c r="AF89" s="43"/>
      <c r="AG89" s="43"/>
    </row>
    <row r="90" spans="1:33" ht="17.25">
      <c r="A90" s="7" t="s">
        <v>82</v>
      </c>
      <c r="B90" s="42">
        <f>VLOOKUP(A90,Données!$A$2:$E$54,5,FALSE)</f>
        <v>53.5</v>
      </c>
      <c r="C90" s="167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43"/>
      <c r="P90" s="43"/>
      <c r="Q90" s="43"/>
      <c r="R90" s="43"/>
      <c r="T90" s="7" t="s">
        <v>82</v>
      </c>
      <c r="U90" s="42">
        <v>53.5</v>
      </c>
      <c r="V90" s="167"/>
      <c r="W90" s="50"/>
      <c r="X90" s="50"/>
      <c r="Y90" s="50"/>
      <c r="Z90" s="50"/>
      <c r="AA90" s="50"/>
      <c r="AB90" s="50"/>
      <c r="AC90" s="50"/>
      <c r="AD90" s="43"/>
      <c r="AE90" s="169"/>
      <c r="AF90" s="43"/>
      <c r="AG90" s="43"/>
    </row>
    <row r="91" spans="1:33" ht="16.5">
      <c r="A91" s="6" t="s">
        <v>83</v>
      </c>
      <c r="B91" s="42">
        <f>VLOOKUP(A91,Données!$A$2:$E$54,5,FALSE)</f>
        <v>53.5</v>
      </c>
      <c r="C91" s="167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43"/>
      <c r="P91" s="43"/>
      <c r="Q91" s="43"/>
      <c r="R91" s="43"/>
      <c r="T91" s="6" t="s">
        <v>83</v>
      </c>
      <c r="U91" s="42">
        <v>53.5</v>
      </c>
      <c r="V91" s="167"/>
      <c r="W91" s="50"/>
      <c r="X91" s="50"/>
      <c r="Y91" s="50"/>
      <c r="Z91" s="50"/>
      <c r="AA91" s="50"/>
      <c r="AB91" s="50"/>
      <c r="AC91" s="50"/>
      <c r="AD91" s="43"/>
      <c r="AE91" s="169"/>
      <c r="AF91" s="43"/>
      <c r="AG91" s="43"/>
    </row>
    <row r="92" spans="1:33" ht="16.5">
      <c r="A92" s="6" t="s">
        <v>84</v>
      </c>
      <c r="B92" s="42">
        <f>VLOOKUP(A92,Données!$A$2:$E$54,5,FALSE)</f>
        <v>53.5</v>
      </c>
      <c r="C92" s="167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43"/>
      <c r="P92" s="43"/>
      <c r="Q92" s="43"/>
      <c r="R92" s="43"/>
      <c r="T92" s="6" t="s">
        <v>84</v>
      </c>
      <c r="U92" s="42">
        <v>53.5</v>
      </c>
      <c r="V92" s="167"/>
      <c r="W92" s="50"/>
      <c r="X92" s="50"/>
      <c r="Y92" s="50"/>
      <c r="Z92" s="50"/>
      <c r="AA92" s="50"/>
      <c r="AB92" s="50"/>
      <c r="AC92" s="50"/>
      <c r="AD92" s="43"/>
      <c r="AE92" s="169"/>
      <c r="AF92" s="43"/>
      <c r="AG92" s="43"/>
    </row>
    <row r="93" spans="1:33" ht="17.25">
      <c r="A93" s="7" t="s">
        <v>86</v>
      </c>
      <c r="B93" s="42">
        <f>VLOOKUP(A93,Données!$A$2:$E$54,5,FALSE)</f>
        <v>48.4</v>
      </c>
      <c r="C93" s="167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43"/>
      <c r="P93" s="43"/>
      <c r="Q93" s="43"/>
      <c r="R93" s="43"/>
      <c r="T93" s="7" t="s">
        <v>86</v>
      </c>
      <c r="U93" s="42">
        <v>48.4</v>
      </c>
      <c r="V93" s="167"/>
      <c r="W93" s="50"/>
      <c r="X93" s="50"/>
      <c r="Y93" s="50"/>
      <c r="Z93" s="50"/>
      <c r="AA93" s="50"/>
      <c r="AB93" s="50"/>
      <c r="AC93" s="50"/>
      <c r="AD93" s="43"/>
      <c r="AE93" s="169"/>
      <c r="AF93" s="43"/>
      <c r="AG93" s="43"/>
    </row>
    <row r="94" spans="1:33" ht="16.5">
      <c r="A94" s="6" t="s">
        <v>87</v>
      </c>
      <c r="B94" s="42">
        <f>VLOOKUP(A94,Données!$A$2:$E$54,5,FALSE)</f>
        <v>28.5</v>
      </c>
      <c r="C94" s="167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43"/>
      <c r="P94" s="43"/>
      <c r="Q94" s="43"/>
      <c r="R94" s="43"/>
      <c r="T94" s="6" t="s">
        <v>87</v>
      </c>
      <c r="U94" s="42">
        <v>28.5</v>
      </c>
      <c r="V94" s="167"/>
      <c r="W94" s="50"/>
      <c r="X94" s="50"/>
      <c r="Y94" s="50"/>
      <c r="Z94" s="50"/>
      <c r="AA94" s="50"/>
      <c r="AB94" s="50"/>
      <c r="AC94" s="50"/>
      <c r="AD94" s="43"/>
      <c r="AE94" s="169"/>
      <c r="AF94" s="43"/>
      <c r="AG94" s="43"/>
    </row>
    <row r="95" spans="1:33" ht="16.5">
      <c r="A95" s="6" t="s">
        <v>88</v>
      </c>
      <c r="B95" s="42">
        <f>VLOOKUP(A95,Données!$A$2:$E$54,5,FALSE)</f>
        <v>32.1</v>
      </c>
      <c r="C95" s="167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43"/>
      <c r="P95" s="43"/>
      <c r="Q95" s="43"/>
      <c r="R95" s="43"/>
      <c r="T95" s="6" t="s">
        <v>88</v>
      </c>
      <c r="U95" s="42">
        <v>32.1</v>
      </c>
      <c r="V95" s="167"/>
      <c r="W95" s="50"/>
      <c r="X95" s="50"/>
      <c r="Y95" s="50"/>
      <c r="Z95" s="50"/>
      <c r="AA95" s="50"/>
      <c r="AB95" s="50"/>
      <c r="AC95" s="50"/>
      <c r="AD95" s="43"/>
      <c r="AE95" s="169"/>
      <c r="AF95" s="43"/>
      <c r="AG95" s="43"/>
    </row>
    <row r="96" spans="1:33" ht="16.5">
      <c r="A96" s="6" t="s">
        <v>95</v>
      </c>
      <c r="B96" s="42">
        <f>VLOOKUP(A96,Données!$A$2:$E$54,5,FALSE)</f>
        <v>53.5</v>
      </c>
      <c r="C96" s="167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43"/>
      <c r="P96" s="43"/>
      <c r="Q96" s="43"/>
      <c r="R96" s="43"/>
      <c r="T96" s="6" t="s">
        <v>95</v>
      </c>
      <c r="U96" s="42">
        <v>53.5</v>
      </c>
      <c r="V96" s="167"/>
      <c r="W96" s="50"/>
      <c r="X96" s="50"/>
      <c r="Y96" s="50"/>
      <c r="Z96" s="50"/>
      <c r="AA96" s="50"/>
      <c r="AB96" s="50"/>
      <c r="AC96" s="50"/>
      <c r="AD96" s="43"/>
      <c r="AE96" s="169"/>
      <c r="AF96" s="43"/>
      <c r="AG96" s="43"/>
    </row>
    <row r="97" spans="1:36" ht="16.5">
      <c r="A97" s="6" t="s">
        <v>98</v>
      </c>
      <c r="B97" s="42">
        <f>VLOOKUP(A97,Données!$A$2:$E$54,5,FALSE)</f>
        <v>37.1</v>
      </c>
      <c r="C97" s="167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43"/>
      <c r="P97" s="43"/>
      <c r="Q97" s="43"/>
      <c r="R97" s="43"/>
      <c r="T97" s="6" t="s">
        <v>98</v>
      </c>
      <c r="U97" s="42">
        <v>37.1</v>
      </c>
      <c r="V97" s="167"/>
      <c r="W97" s="50"/>
      <c r="X97" s="50"/>
      <c r="Y97" s="50"/>
      <c r="Z97" s="50"/>
      <c r="AA97" s="50"/>
      <c r="AB97" s="50"/>
      <c r="AC97" s="50"/>
      <c r="AD97" s="43"/>
      <c r="AE97" s="169"/>
      <c r="AF97" s="43"/>
      <c r="AG97" s="43"/>
    </row>
    <row r="98" spans="1:36" ht="16.5">
      <c r="A98" s="6" t="s">
        <v>99</v>
      </c>
      <c r="B98" s="42">
        <f>VLOOKUP(A98,Données!$A$2:$E$54,5,FALSE)</f>
        <v>22.1</v>
      </c>
      <c r="C98" s="167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43"/>
      <c r="P98" s="43"/>
      <c r="Q98" s="43"/>
      <c r="R98" s="43"/>
      <c r="T98" s="6" t="s">
        <v>99</v>
      </c>
      <c r="U98" s="42">
        <v>22.1</v>
      </c>
      <c r="V98" s="167"/>
      <c r="W98" s="50"/>
      <c r="X98" s="50"/>
      <c r="Y98" s="50"/>
      <c r="Z98" s="50"/>
      <c r="AA98" s="50"/>
      <c r="AB98" s="50"/>
      <c r="AC98" s="50"/>
      <c r="AD98" s="43"/>
      <c r="AE98" s="169"/>
      <c r="AF98" s="43"/>
      <c r="AG98" s="43"/>
    </row>
    <row r="99" spans="1:36" ht="16.5">
      <c r="A99" s="2"/>
      <c r="B99" s="42" t="e">
        <f>VLOOKUP(A99,Données!A102:E151,5,FALSE)</f>
        <v>#N/A</v>
      </c>
      <c r="C99" s="167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43"/>
      <c r="P99" s="43"/>
      <c r="Q99" s="43"/>
      <c r="R99" s="43"/>
      <c r="T99" s="2"/>
      <c r="U99" s="42" t="e">
        <v>#N/A</v>
      </c>
      <c r="V99" s="167"/>
      <c r="W99" s="50"/>
      <c r="X99" s="50"/>
      <c r="Y99" s="50"/>
      <c r="Z99" s="50"/>
      <c r="AA99" s="50"/>
      <c r="AB99" s="50"/>
      <c r="AC99" s="50"/>
      <c r="AD99" s="43"/>
      <c r="AE99" s="169"/>
      <c r="AF99" s="43"/>
      <c r="AG99" s="43"/>
    </row>
    <row r="100" spans="1:36" ht="15">
      <c r="A100" s="49" t="s">
        <v>117</v>
      </c>
      <c r="C100" s="9">
        <f t="shared" ref="C100" si="10">COUNTA(C54:C99)</f>
        <v>11</v>
      </c>
      <c r="D100" s="9">
        <f t="shared" ref="D100:L100" si="11">COUNTA(D54:D99)</f>
        <v>16</v>
      </c>
      <c r="E100" s="9">
        <f t="shared" si="11"/>
        <v>19</v>
      </c>
      <c r="F100" s="9">
        <f t="shared" si="11"/>
        <v>10</v>
      </c>
      <c r="G100" s="9">
        <f t="shared" si="11"/>
        <v>17</v>
      </c>
      <c r="H100" s="9">
        <f t="shared" si="11"/>
        <v>16</v>
      </c>
      <c r="I100" s="9">
        <f t="shared" si="11"/>
        <v>18</v>
      </c>
      <c r="J100" s="9">
        <f t="shared" si="11"/>
        <v>16</v>
      </c>
      <c r="K100" s="9">
        <f t="shared" si="11"/>
        <v>0</v>
      </c>
      <c r="L100" s="9">
        <f t="shared" si="11"/>
        <v>0</v>
      </c>
      <c r="M100" s="9">
        <f t="shared" ref="M100:N100" si="12">COUNTA(M54:M99)</f>
        <v>0</v>
      </c>
      <c r="N100" s="9">
        <f t="shared" si="12"/>
        <v>0</v>
      </c>
    </row>
    <row r="101" spans="1:36">
      <c r="C101" s="9" t="str">
        <f t="shared" ref="C101" si="13">IF(C100=C49,"OK","KO")</f>
        <v>OK</v>
      </c>
      <c r="D101" s="9" t="str">
        <f t="shared" ref="D101:L101" si="14">IF(D100=D49,"OK","KO")</f>
        <v>OK</v>
      </c>
      <c r="E101" s="9" t="str">
        <f t="shared" si="14"/>
        <v>OK</v>
      </c>
      <c r="F101" s="9" t="str">
        <f t="shared" si="14"/>
        <v>OK</v>
      </c>
      <c r="G101" s="9" t="str">
        <f t="shared" si="14"/>
        <v>OK</v>
      </c>
      <c r="H101" s="9" t="str">
        <f t="shared" si="14"/>
        <v>OK</v>
      </c>
      <c r="I101" s="9" t="str">
        <f t="shared" si="14"/>
        <v>OK</v>
      </c>
      <c r="J101" s="9" t="str">
        <f t="shared" si="14"/>
        <v>OK</v>
      </c>
      <c r="K101" s="9" t="str">
        <f t="shared" si="14"/>
        <v>OK</v>
      </c>
      <c r="L101" s="9" t="str">
        <f t="shared" si="14"/>
        <v>OK</v>
      </c>
      <c r="M101" s="9" t="str">
        <f t="shared" ref="M101:N101" si="15">IF(M100=M49,"OK","KO")</f>
        <v>OK</v>
      </c>
      <c r="N101" s="9" t="str">
        <f t="shared" si="15"/>
        <v>OK</v>
      </c>
    </row>
    <row r="102" spans="1:36">
      <c r="D102" s="9"/>
      <c r="E102" s="9"/>
      <c r="F102" s="9"/>
      <c r="G102" s="9"/>
    </row>
    <row r="103" spans="1:36" ht="13.5" thickBot="1"/>
    <row r="104" spans="1:36" ht="41.25" customHeight="1" thickBot="1">
      <c r="A104" s="365" t="s">
        <v>176</v>
      </c>
      <c r="B104" s="366"/>
      <c r="C104" s="366"/>
      <c r="D104" s="366"/>
      <c r="E104" s="366"/>
      <c r="F104" s="366"/>
      <c r="G104" s="366"/>
      <c r="H104" s="366"/>
      <c r="I104" s="366"/>
      <c r="J104" s="366"/>
      <c r="K104" s="366"/>
      <c r="L104" s="366"/>
      <c r="M104" s="366"/>
      <c r="N104" s="366"/>
      <c r="O104" s="366"/>
      <c r="P104" s="366"/>
      <c r="Q104" s="366"/>
      <c r="T104" s="365" t="s">
        <v>176</v>
      </c>
      <c r="U104" s="366"/>
      <c r="V104" s="366"/>
      <c r="W104" s="366"/>
      <c r="X104" s="366"/>
      <c r="Y104" s="366"/>
      <c r="Z104" s="366"/>
      <c r="AA104" s="366"/>
      <c r="AB104" s="366"/>
      <c r="AC104" s="366"/>
      <c r="AD104" s="366"/>
      <c r="AE104" s="366"/>
      <c r="AF104" s="366"/>
      <c r="AG104" s="366"/>
      <c r="AH104" s="366"/>
      <c r="AI104" s="166"/>
      <c r="AJ104" s="166"/>
    </row>
    <row r="105" spans="1:36" ht="120.75">
      <c r="A105" s="38" t="s">
        <v>30</v>
      </c>
      <c r="B105" s="82" t="s">
        <v>128</v>
      </c>
      <c r="C105" s="40" t="s">
        <v>167</v>
      </c>
      <c r="D105" s="40" t="s">
        <v>168</v>
      </c>
      <c r="E105" s="40" t="s">
        <v>169</v>
      </c>
      <c r="F105" s="40" t="s">
        <v>170</v>
      </c>
      <c r="G105" s="40" t="s">
        <v>171</v>
      </c>
      <c r="H105" s="40" t="s">
        <v>172</v>
      </c>
      <c r="I105" s="40" t="s">
        <v>173</v>
      </c>
      <c r="J105" s="40" t="s">
        <v>174</v>
      </c>
      <c r="K105" s="40"/>
      <c r="L105" s="40"/>
      <c r="M105" s="40"/>
      <c r="N105" s="40"/>
      <c r="O105" s="41" t="s">
        <v>125</v>
      </c>
      <c r="P105" s="41"/>
      <c r="Q105" s="75"/>
      <c r="R105" s="77"/>
      <c r="T105" s="165" t="s">
        <v>30</v>
      </c>
      <c r="U105" s="82" t="s">
        <v>128</v>
      </c>
      <c r="V105" s="40" t="s">
        <v>167</v>
      </c>
      <c r="W105" s="40" t="s">
        <v>168</v>
      </c>
      <c r="X105" s="40" t="s">
        <v>169</v>
      </c>
      <c r="Y105" s="40" t="s">
        <v>170</v>
      </c>
      <c r="Z105" s="40" t="s">
        <v>171</v>
      </c>
      <c r="AA105" s="40" t="s">
        <v>172</v>
      </c>
      <c r="AB105" s="40" t="s">
        <v>173</v>
      </c>
      <c r="AC105" s="40" t="s">
        <v>174</v>
      </c>
      <c r="AD105" s="40"/>
      <c r="AE105" s="40"/>
      <c r="AF105" s="40"/>
      <c r="AG105" s="40"/>
      <c r="AH105" s="41" t="s">
        <v>125</v>
      </c>
      <c r="AI105" s="41"/>
      <c r="AJ105" s="75"/>
    </row>
    <row r="106" spans="1:36" ht="16.5">
      <c r="A106" s="4" t="s">
        <v>59</v>
      </c>
      <c r="B106" s="42">
        <f>VLOOKUP(A106,Données!$A$2:$F$47,6,FALSE)</f>
        <v>37.200000000000003</v>
      </c>
      <c r="C106" s="167"/>
      <c r="D106" s="72">
        <f>VLOOKUP(A106,'2013 Avril VILLENNES'!$C$7:$E$22,3,FALSE)</f>
        <v>37.200000000000003</v>
      </c>
      <c r="E106" s="72">
        <f>VLOOKUP(A106,'2013 Mai SERAINCOURT'!$C$7:$E$25,3,FALSE)</f>
        <v>37.4</v>
      </c>
      <c r="F106" s="72"/>
      <c r="G106" s="72">
        <f>VLOOKUP(A106,'2013 Juin ABLEIGES'!$C$7:$E$23,3,FALSE)</f>
        <v>37.4</v>
      </c>
      <c r="H106" s="72">
        <f>VLOOKUP(A106,'2013 Juillet VILLARCEAUX'!$C$7:$E$23,3,FALSE)</f>
        <v>37.6</v>
      </c>
      <c r="I106" s="72"/>
      <c r="J106" s="72"/>
      <c r="K106" s="72"/>
      <c r="L106" s="72"/>
      <c r="M106" s="72"/>
      <c r="N106" s="72"/>
      <c r="O106" s="73">
        <f>H106-B106</f>
        <v>0.39999999999999858</v>
      </c>
      <c r="P106" s="43"/>
      <c r="Q106" s="76"/>
      <c r="R106" s="78"/>
      <c r="T106" s="4" t="s">
        <v>71</v>
      </c>
      <c r="U106" s="42">
        <v>44.7</v>
      </c>
      <c r="V106" s="167"/>
      <c r="W106" s="72"/>
      <c r="X106" s="72"/>
      <c r="Y106" s="72"/>
      <c r="Z106" s="72">
        <v>42.7</v>
      </c>
      <c r="AA106" s="72">
        <v>40.200000000000003</v>
      </c>
      <c r="AB106" s="72"/>
      <c r="AC106" s="72">
        <v>29.2</v>
      </c>
      <c r="AD106" s="72"/>
      <c r="AE106" s="72"/>
      <c r="AF106" s="72"/>
      <c r="AG106" s="72"/>
      <c r="AH106" s="172">
        <v>-15.500000000000004</v>
      </c>
      <c r="AI106" s="43"/>
      <c r="AJ106" s="76"/>
    </row>
    <row r="107" spans="1:36" ht="17.25">
      <c r="A107" s="5" t="s">
        <v>60</v>
      </c>
      <c r="B107" s="42">
        <f>VLOOKUP(A107,Données!$A$2:$F$47,6,FALSE)</f>
        <v>42.7</v>
      </c>
      <c r="C107" s="167"/>
      <c r="D107" s="72">
        <f>VLOOKUP(A107,'2013 Avril VILLENNES'!$C$7:$E$22,3,FALSE)</f>
        <v>41.2</v>
      </c>
      <c r="E107" s="72">
        <f>VLOOKUP(A107,'2013 Mai SERAINCOURT'!$C$7:$E$25,3,FALSE)</f>
        <v>41.2</v>
      </c>
      <c r="F107" s="72"/>
      <c r="G107" s="72">
        <f>VLOOKUP(A107,'2013 Juin ABLEIGES'!$C$7:$E$23,3,FALSE)</f>
        <v>41.4</v>
      </c>
      <c r="H107" s="72">
        <f>VLOOKUP(A107,'2013 Juillet VILLARCEAUX'!$C$7:$E$23,3,FALSE)</f>
        <v>38.9</v>
      </c>
      <c r="I107" s="72"/>
      <c r="J107" s="72"/>
      <c r="K107" s="72"/>
      <c r="L107" s="72"/>
      <c r="M107" s="72"/>
      <c r="N107" s="72"/>
      <c r="O107" s="73">
        <f>H107-B107</f>
        <v>-3.8000000000000043</v>
      </c>
      <c r="P107" s="43"/>
      <c r="Q107" s="76"/>
      <c r="R107" s="78"/>
      <c r="T107" s="4" t="s">
        <v>111</v>
      </c>
      <c r="U107" s="42">
        <v>46.6</v>
      </c>
      <c r="V107" s="167"/>
      <c r="W107" s="72"/>
      <c r="X107" s="72"/>
      <c r="Y107" s="72"/>
      <c r="Z107" s="72">
        <v>42.6</v>
      </c>
      <c r="AA107" s="72"/>
      <c r="AB107" s="72"/>
      <c r="AC107" s="72"/>
      <c r="AD107" s="72"/>
      <c r="AE107" s="72"/>
      <c r="AF107" s="72"/>
      <c r="AG107" s="72"/>
      <c r="AH107" s="73">
        <v>-4</v>
      </c>
      <c r="AI107" s="43"/>
      <c r="AJ107" s="76"/>
    </row>
    <row r="108" spans="1:36" ht="17.25">
      <c r="A108" s="4" t="s">
        <v>111</v>
      </c>
      <c r="B108" s="42">
        <f>VLOOKUP(A108,Données!$A$2:$F$47,6,FALSE)</f>
        <v>46.6</v>
      </c>
      <c r="C108" s="167"/>
      <c r="D108" s="72"/>
      <c r="E108" s="72"/>
      <c r="F108" s="72"/>
      <c r="G108" s="72">
        <f>VLOOKUP(A108,'2013 Juin ABLEIGES'!$C$7:$E$23,3,FALSE)</f>
        <v>42.6</v>
      </c>
      <c r="H108" s="72"/>
      <c r="I108" s="72"/>
      <c r="J108" s="72"/>
      <c r="K108" s="72"/>
      <c r="L108" s="72"/>
      <c r="M108" s="72"/>
      <c r="N108" s="72"/>
      <c r="O108" s="73">
        <f>G108-B108</f>
        <v>-4</v>
      </c>
      <c r="P108" s="43"/>
      <c r="Q108" s="76"/>
      <c r="R108" s="78"/>
      <c r="T108" s="5" t="s">
        <v>60</v>
      </c>
      <c r="U108" s="42">
        <v>42.7</v>
      </c>
      <c r="V108" s="167"/>
      <c r="W108" s="72">
        <v>41.2</v>
      </c>
      <c r="X108" s="72">
        <v>41.2</v>
      </c>
      <c r="Y108" s="72"/>
      <c r="Z108" s="72">
        <v>41.4</v>
      </c>
      <c r="AA108" s="72">
        <v>38.9</v>
      </c>
      <c r="AB108" s="72"/>
      <c r="AC108" s="72"/>
      <c r="AD108" s="72"/>
      <c r="AE108" s="72"/>
      <c r="AF108" s="72"/>
      <c r="AG108" s="72"/>
      <c r="AH108" s="73">
        <v>-3.8000000000000043</v>
      </c>
      <c r="AI108" s="43"/>
      <c r="AJ108" s="76"/>
    </row>
    <row r="109" spans="1:36" ht="17.25">
      <c r="A109" s="4" t="s">
        <v>61</v>
      </c>
      <c r="B109" s="42">
        <f>VLOOKUP(A109,Données!$A$2:$F$47,6,FALSE)</f>
        <v>35.700000000000003</v>
      </c>
      <c r="C109" s="167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3"/>
      <c r="P109" s="43"/>
      <c r="Q109" s="76"/>
      <c r="R109" s="78"/>
      <c r="T109" s="5" t="s">
        <v>114</v>
      </c>
      <c r="U109" s="42">
        <v>50.4</v>
      </c>
      <c r="V109" s="167"/>
      <c r="W109" s="72"/>
      <c r="X109" s="72"/>
      <c r="Y109" s="72">
        <v>47.9</v>
      </c>
      <c r="Z109" s="72"/>
      <c r="AA109" s="72"/>
      <c r="AB109" s="72"/>
      <c r="AC109" s="72"/>
      <c r="AD109" s="72"/>
      <c r="AE109" s="72"/>
      <c r="AF109" s="72"/>
      <c r="AG109" s="72"/>
      <c r="AH109" s="73">
        <v>-2.5</v>
      </c>
      <c r="AI109" s="43"/>
      <c r="AJ109" s="76"/>
    </row>
    <row r="110" spans="1:36" ht="16.5">
      <c r="A110" s="4" t="s">
        <v>62</v>
      </c>
      <c r="B110" s="42">
        <f>VLOOKUP(A110,Données!$A$2:$F$47,6,FALSE)</f>
        <v>29.2</v>
      </c>
      <c r="C110" s="167"/>
      <c r="D110" s="72">
        <f>VLOOKUP(A110,'2013 Avril VILLENNES'!$C$7:$E$22,3,FALSE)</f>
        <v>29.2</v>
      </c>
      <c r="E110" s="72">
        <f>VLOOKUP(A110,'2013 Mai SERAINCOURT'!$C$7:$E$25,3,FALSE)</f>
        <v>29.2</v>
      </c>
      <c r="F110" s="72">
        <f>VLOOKUP(A110,'2013 Juin L''ISLE ADAM'!$C$7:$E$16,3,FALSE)</f>
        <v>29.2</v>
      </c>
      <c r="G110" s="72">
        <f>VLOOKUP(A110,'2013 Juin ABLEIGES'!$C$7:$E$23,3,FALSE)</f>
        <v>29.2</v>
      </c>
      <c r="H110" s="72">
        <f>VLOOKUP(A110,'2013 Juillet VILLARCEAUX'!$C$7:$E$23,3,FALSE)</f>
        <v>29.4</v>
      </c>
      <c r="I110" s="72"/>
      <c r="J110" s="72">
        <f>VLOOKUP(A110,'2013 OCT LES TEMPLIERS'!$C$7:$E$23,3,FALSE)</f>
        <v>29.6</v>
      </c>
      <c r="K110" s="72"/>
      <c r="L110" s="72"/>
      <c r="M110" s="72"/>
      <c r="N110" s="72"/>
      <c r="O110" s="73">
        <f>J110-B110</f>
        <v>0.40000000000000213</v>
      </c>
      <c r="P110" s="43"/>
      <c r="Q110" s="76"/>
      <c r="R110" s="78"/>
      <c r="T110" s="4" t="s">
        <v>90</v>
      </c>
      <c r="U110" s="42">
        <v>31.8</v>
      </c>
      <c r="V110" s="167"/>
      <c r="W110" s="72">
        <v>32</v>
      </c>
      <c r="X110" s="72">
        <v>30</v>
      </c>
      <c r="Y110" s="72">
        <v>29</v>
      </c>
      <c r="Z110" s="72">
        <v>29.2</v>
      </c>
      <c r="AA110" s="72"/>
      <c r="AB110" s="72"/>
      <c r="AC110" s="72">
        <v>29.4</v>
      </c>
      <c r="AD110" s="72"/>
      <c r="AE110" s="72"/>
      <c r="AF110" s="72"/>
      <c r="AG110" s="72"/>
      <c r="AH110" s="73">
        <v>-2.4000000000000021</v>
      </c>
      <c r="AI110" s="43"/>
      <c r="AJ110" s="76"/>
    </row>
    <row r="111" spans="1:36" ht="16.5">
      <c r="A111" s="4" t="s">
        <v>63</v>
      </c>
      <c r="B111" s="42">
        <f>VLOOKUP(A111,Données!$A$2:$F$47,6,FALSE)</f>
        <v>23.7</v>
      </c>
      <c r="C111" s="167"/>
      <c r="D111" s="72"/>
      <c r="E111" s="72"/>
      <c r="F111" s="72">
        <f>VLOOKUP(A111,'2013 Juin L''ISLE ADAM'!$C$7:$E$16,3,FALSE)</f>
        <v>23.8</v>
      </c>
      <c r="G111" s="72"/>
      <c r="H111" s="72"/>
      <c r="I111" s="72"/>
      <c r="J111" s="72">
        <v>23.8</v>
      </c>
      <c r="K111" s="72"/>
      <c r="L111" s="72"/>
      <c r="M111" s="72"/>
      <c r="N111" s="72"/>
      <c r="O111" s="73">
        <f>J111-B111</f>
        <v>0.10000000000000142</v>
      </c>
      <c r="P111" s="43"/>
      <c r="Q111" s="76"/>
      <c r="R111" s="78"/>
      <c r="T111" s="4" t="s">
        <v>96</v>
      </c>
      <c r="U111" s="42">
        <v>19.100000000000001</v>
      </c>
      <c r="V111" s="167"/>
      <c r="W111" s="72"/>
      <c r="X111" s="72">
        <v>19.100000000000001</v>
      </c>
      <c r="Y111" s="72">
        <v>19.2</v>
      </c>
      <c r="Z111" s="72">
        <v>17.100000000000001</v>
      </c>
      <c r="AA111" s="72"/>
      <c r="AB111" s="72"/>
      <c r="AC111" s="72">
        <v>17.2</v>
      </c>
      <c r="AD111" s="72"/>
      <c r="AE111" s="72"/>
      <c r="AF111" s="72"/>
      <c r="AG111" s="72"/>
      <c r="AH111" s="73">
        <v>-1.9000000000000021</v>
      </c>
      <c r="AI111" s="43"/>
      <c r="AJ111" s="76"/>
    </row>
    <row r="112" spans="1:36" ht="17.25">
      <c r="A112" s="7" t="s">
        <v>64</v>
      </c>
      <c r="B112" s="42">
        <f>VLOOKUP(A112,Données!$A$2:$F$47,6,FALSE)</f>
        <v>53.7</v>
      </c>
      <c r="C112" s="167"/>
      <c r="D112" s="72">
        <f>VLOOKUP(A112,'2013 Avril VILLENNES'!$C$7:$E$22,3,FALSE)</f>
        <v>53.8</v>
      </c>
      <c r="E112" s="72">
        <f>VLOOKUP(A112,'2013 Mai SERAINCOURT'!$C$7:$E$25,3,FALSE)</f>
        <v>53.8</v>
      </c>
      <c r="F112" s="72"/>
      <c r="G112" s="72"/>
      <c r="H112" s="72">
        <f>VLOOKUP(A112,'2013 Juillet VILLARCEAUX'!$C$7:$E$23,3,FALSE)</f>
        <v>53.9</v>
      </c>
      <c r="I112" s="72"/>
      <c r="J112" s="72">
        <v>53.9</v>
      </c>
      <c r="K112" s="72"/>
      <c r="L112" s="72"/>
      <c r="M112" s="72"/>
      <c r="N112" s="72"/>
      <c r="O112" s="73">
        <f>J112-B112</f>
        <v>0.19999999999999574</v>
      </c>
      <c r="P112" s="43"/>
      <c r="Q112" s="76"/>
      <c r="R112" s="78"/>
      <c r="T112" s="7" t="s">
        <v>72</v>
      </c>
      <c r="U112" s="42">
        <v>30.4</v>
      </c>
      <c r="V112" s="167"/>
      <c r="W112" s="72"/>
      <c r="X112" s="72">
        <v>28.9</v>
      </c>
      <c r="Y112" s="72"/>
      <c r="Z112" s="72">
        <v>29.1</v>
      </c>
      <c r="AA112" s="72">
        <v>29.1</v>
      </c>
      <c r="AB112" s="72"/>
      <c r="AC112" s="72">
        <v>29.1</v>
      </c>
      <c r="AD112" s="72"/>
      <c r="AE112" s="72"/>
      <c r="AF112" s="72"/>
      <c r="AG112" s="72"/>
      <c r="AH112" s="73">
        <v>-1.2999999999999972</v>
      </c>
      <c r="AI112" s="43"/>
      <c r="AJ112" s="76"/>
    </row>
    <row r="113" spans="1:36" ht="17.25">
      <c r="A113" s="7" t="s">
        <v>65</v>
      </c>
      <c r="B113" s="42">
        <f>VLOOKUP(A113,Données!$A$2:$F$47,6,FALSE)</f>
        <v>37.1</v>
      </c>
      <c r="C113" s="167"/>
      <c r="D113" s="72">
        <f>VLOOKUP(A113,'2013 Avril VILLENNES'!$C$7:$E$22,3,FALSE)</f>
        <v>37.299999999999997</v>
      </c>
      <c r="E113" s="72">
        <f>VLOOKUP(A113,'2013 Mai SERAINCOURT'!$C$7:$E$25,3,FALSE)</f>
        <v>37.5</v>
      </c>
      <c r="F113" s="72"/>
      <c r="G113" s="72">
        <f>VLOOKUP(A113,'2013 Juin ABLEIGES'!$C$7:$E$23,3,FALSE)</f>
        <v>37.5</v>
      </c>
      <c r="H113" s="72">
        <f>VLOOKUP(A113,'2013 Juillet VILLARCEAUX'!$C$7:$E$23,3,FALSE)</f>
        <v>37.5</v>
      </c>
      <c r="I113" s="72"/>
      <c r="J113" s="72">
        <v>37.700000000000003</v>
      </c>
      <c r="K113" s="72"/>
      <c r="L113" s="72"/>
      <c r="M113" s="72"/>
      <c r="N113" s="72"/>
      <c r="O113" s="73">
        <f>J113-B113</f>
        <v>0.60000000000000142</v>
      </c>
      <c r="P113" s="43"/>
      <c r="Q113" s="76"/>
      <c r="R113" s="78"/>
      <c r="T113" s="6" t="s">
        <v>97</v>
      </c>
      <c r="U113" s="42">
        <v>34.700000000000003</v>
      </c>
      <c r="V113" s="167"/>
      <c r="W113" s="72">
        <v>34.9</v>
      </c>
      <c r="X113" s="72">
        <v>34.9</v>
      </c>
      <c r="Y113" s="72">
        <v>33.4</v>
      </c>
      <c r="Z113" s="72">
        <v>33.4</v>
      </c>
      <c r="AA113" s="72">
        <v>33.4</v>
      </c>
      <c r="AB113" s="72"/>
      <c r="AC113" s="72">
        <v>33.6</v>
      </c>
      <c r="AD113" s="72"/>
      <c r="AE113" s="72"/>
      <c r="AF113" s="72"/>
      <c r="AG113" s="72"/>
      <c r="AH113" s="73">
        <v>-1.1000000000000014</v>
      </c>
      <c r="AI113" s="43"/>
      <c r="AJ113" s="76"/>
    </row>
    <row r="114" spans="1:36" ht="16.5">
      <c r="A114" s="4" t="s">
        <v>66</v>
      </c>
      <c r="B114" s="42">
        <f>VLOOKUP(A114,Données!$A$2:$F$47,6,FALSE)</f>
        <v>18.100000000000001</v>
      </c>
      <c r="C114" s="167"/>
      <c r="D114" s="72">
        <f>VLOOKUP(A114,'2013 Avril VILLENNES'!$C$7:$E$22,3,FALSE)</f>
        <v>18.3</v>
      </c>
      <c r="E114" s="72">
        <f>VLOOKUP(A114,'2013 Mai SERAINCOURT'!$C$7:$E$25,3,FALSE)</f>
        <v>18.399999999999999</v>
      </c>
      <c r="F114" s="72">
        <f>VLOOKUP(A114,'2013 Juin L''ISLE ADAM'!$C$7:$E$16,3,FALSE)</f>
        <v>18.5</v>
      </c>
      <c r="G114" s="72">
        <f>VLOOKUP(A114,'2013 Juin ABLEIGES'!$C$7:$E$23,3,FALSE)</f>
        <v>18.5</v>
      </c>
      <c r="H114" s="72">
        <f>VLOOKUP(A114,'2013 Juillet VILLARCEAUX'!$C$7:$E$23,3,FALSE)</f>
        <v>18.5</v>
      </c>
      <c r="I114" s="72"/>
      <c r="J114" s="72">
        <f>VLOOKUP(A114,'2013 OCT LES TEMPLIERS'!$C$7:$E$23,3,FALSE)</f>
        <v>18.5</v>
      </c>
      <c r="K114" s="72"/>
      <c r="L114" s="72"/>
      <c r="M114" s="72"/>
      <c r="N114" s="72"/>
      <c r="O114" s="73">
        <f>J114-B114</f>
        <v>0.39999999999999858</v>
      </c>
      <c r="P114" s="43"/>
      <c r="Q114" s="76"/>
      <c r="R114" s="78"/>
      <c r="T114" s="4" t="s">
        <v>93</v>
      </c>
      <c r="U114" s="42">
        <v>20.399999999999999</v>
      </c>
      <c r="V114" s="167"/>
      <c r="W114" s="72"/>
      <c r="X114" s="72">
        <v>19.600000000000001</v>
      </c>
      <c r="Y114" s="72"/>
      <c r="Z114" s="72">
        <v>19.2</v>
      </c>
      <c r="AA114" s="72">
        <v>19.3</v>
      </c>
      <c r="AB114" s="72"/>
      <c r="AC114" s="72">
        <v>19.399999999999999</v>
      </c>
      <c r="AD114" s="72"/>
      <c r="AE114" s="72"/>
      <c r="AF114" s="72"/>
      <c r="AG114" s="72"/>
      <c r="AH114" s="73">
        <v>-1</v>
      </c>
      <c r="AI114" s="43"/>
      <c r="AJ114" s="76"/>
    </row>
    <row r="115" spans="1:36" ht="17.25">
      <c r="A115" s="7" t="s">
        <v>67</v>
      </c>
      <c r="B115" s="42">
        <f>VLOOKUP(A115,Données!$A$2:$F$47,6,FALSE)</f>
        <v>0</v>
      </c>
      <c r="C115" s="167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3"/>
      <c r="P115" s="43"/>
      <c r="Q115" s="76"/>
      <c r="R115" s="78"/>
      <c r="T115" s="6" t="s">
        <v>89</v>
      </c>
      <c r="U115" s="42">
        <v>16</v>
      </c>
      <c r="V115" s="167"/>
      <c r="W115" s="72"/>
      <c r="X115" s="72">
        <v>16.100000000000001</v>
      </c>
      <c r="Y115" s="72">
        <v>15.5</v>
      </c>
      <c r="Z115" s="72"/>
      <c r="AA115" s="72"/>
      <c r="AB115" s="72"/>
      <c r="AC115" s="72">
        <v>15.6</v>
      </c>
      <c r="AD115" s="72"/>
      <c r="AE115" s="72"/>
      <c r="AF115" s="72"/>
      <c r="AG115" s="72"/>
      <c r="AH115" s="73">
        <v>-0.40000000000000036</v>
      </c>
      <c r="AI115" s="43"/>
      <c r="AJ115" s="76"/>
    </row>
    <row r="116" spans="1:36" ht="17.25">
      <c r="A116" s="4" t="s">
        <v>68</v>
      </c>
      <c r="B116" s="42">
        <f>VLOOKUP(A116,Données!$A$2:$F$47,6,FALSE)</f>
        <v>0</v>
      </c>
      <c r="C116" s="167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3"/>
      <c r="P116" s="43"/>
      <c r="Q116" s="76"/>
      <c r="R116" s="78"/>
      <c r="T116" s="5" t="s">
        <v>80</v>
      </c>
      <c r="U116" s="42">
        <v>29.2</v>
      </c>
      <c r="V116" s="167"/>
      <c r="W116" s="72"/>
      <c r="X116" s="72">
        <v>29.2</v>
      </c>
      <c r="Y116" s="72">
        <v>29.2</v>
      </c>
      <c r="Z116" s="72"/>
      <c r="AA116" s="72">
        <v>29.2</v>
      </c>
      <c r="AB116" s="72"/>
      <c r="AC116" s="72"/>
      <c r="AD116" s="72"/>
      <c r="AE116" s="72"/>
      <c r="AF116" s="72"/>
      <c r="AG116" s="72"/>
      <c r="AH116" s="73">
        <v>0</v>
      </c>
      <c r="AI116" s="43"/>
      <c r="AJ116" s="76"/>
    </row>
    <row r="117" spans="1:36" ht="16.5">
      <c r="A117" s="4" t="s">
        <v>69</v>
      </c>
      <c r="B117" s="42">
        <f>VLOOKUP(A117,Données!$A$2:$F$47,6,FALSE)</f>
        <v>29</v>
      </c>
      <c r="C117" s="167"/>
      <c r="D117" s="72">
        <f>VLOOKUP(A117,'2013 Avril VILLENNES'!$C$7:$E$22,3,FALSE)</f>
        <v>29</v>
      </c>
      <c r="E117" s="72"/>
      <c r="F117" s="72"/>
      <c r="G117" s="72"/>
      <c r="H117" s="72">
        <f>VLOOKUP(A117,'2013 Juillet VILLARCEAUX'!$C$7:$E$23,3,FALSE)</f>
        <v>29.2</v>
      </c>
      <c r="I117" s="72"/>
      <c r="J117" s="72"/>
      <c r="K117" s="72"/>
      <c r="L117" s="72"/>
      <c r="M117" s="72"/>
      <c r="N117" s="72"/>
      <c r="O117" s="73">
        <f>H117-B117</f>
        <v>0.19999999999999929</v>
      </c>
      <c r="P117" s="43"/>
      <c r="Q117" s="76"/>
      <c r="R117" s="78"/>
      <c r="T117" s="4" t="s">
        <v>63</v>
      </c>
      <c r="U117" s="42">
        <v>23.7</v>
      </c>
      <c r="V117" s="167"/>
      <c r="W117" s="72"/>
      <c r="X117" s="72"/>
      <c r="Y117" s="72">
        <v>23.8</v>
      </c>
      <c r="Z117" s="72"/>
      <c r="AA117" s="72"/>
      <c r="AB117" s="72"/>
      <c r="AC117" s="72">
        <v>23.8</v>
      </c>
      <c r="AD117" s="72"/>
      <c r="AE117" s="72"/>
      <c r="AF117" s="72"/>
      <c r="AG117" s="72"/>
      <c r="AH117" s="73">
        <v>0.10000000000000142</v>
      </c>
      <c r="AI117" s="43"/>
      <c r="AJ117" s="76"/>
    </row>
    <row r="118" spans="1:36" ht="16.5">
      <c r="A118" s="4" t="s">
        <v>70</v>
      </c>
      <c r="B118" s="42">
        <f>VLOOKUP(A118,Données!$A$2:$F$47,6,FALSE)</f>
        <v>0</v>
      </c>
      <c r="C118" s="167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3"/>
      <c r="P118" s="43"/>
      <c r="Q118" s="76"/>
      <c r="R118" s="78"/>
      <c r="T118" s="4" t="s">
        <v>81</v>
      </c>
      <c r="U118" s="42">
        <v>40.6</v>
      </c>
      <c r="V118" s="167"/>
      <c r="W118" s="72">
        <v>40.799999999999997</v>
      </c>
      <c r="X118" s="72">
        <v>40.299999999999997</v>
      </c>
      <c r="Y118" s="72">
        <v>40.5</v>
      </c>
      <c r="Z118" s="72"/>
      <c r="AA118" s="72">
        <v>40.700000000000003</v>
      </c>
      <c r="AB118" s="72"/>
      <c r="AC118" s="72"/>
      <c r="AD118" s="72"/>
      <c r="AE118" s="72"/>
      <c r="AF118" s="72"/>
      <c r="AG118" s="72"/>
      <c r="AH118" s="73">
        <v>0.10000000000000142</v>
      </c>
      <c r="AI118" s="43"/>
      <c r="AJ118" s="76"/>
    </row>
    <row r="119" spans="1:36" ht="17.25">
      <c r="A119" s="4" t="s">
        <v>71</v>
      </c>
      <c r="B119" s="42">
        <f>VLOOKUP(A119,Données!$A$2:$F$47,6,FALSE)</f>
        <v>44.7</v>
      </c>
      <c r="C119" s="167"/>
      <c r="D119" s="72"/>
      <c r="E119" s="72"/>
      <c r="F119" s="72"/>
      <c r="G119" s="72">
        <f>VLOOKUP(A119,'2013 Juin ABLEIGES'!$C$7:$E$23,3,FALSE)</f>
        <v>42.7</v>
      </c>
      <c r="H119" s="72">
        <f>VLOOKUP(A119,'2013 Juillet VILLARCEAUX'!$C$7:$E$23,3,FALSE)</f>
        <v>40.200000000000003</v>
      </c>
      <c r="I119" s="72"/>
      <c r="J119" s="72">
        <v>29.2</v>
      </c>
      <c r="K119" s="72"/>
      <c r="L119" s="72"/>
      <c r="M119" s="72"/>
      <c r="N119" s="72"/>
      <c r="O119" s="73">
        <f>J119-B119</f>
        <v>-15.500000000000004</v>
      </c>
      <c r="P119" s="43"/>
      <c r="Q119" s="76"/>
      <c r="R119" s="78"/>
      <c r="T119" s="5" t="s">
        <v>64</v>
      </c>
      <c r="U119" s="42">
        <v>53.7</v>
      </c>
      <c r="V119" s="167"/>
      <c r="W119" s="72">
        <v>53.8</v>
      </c>
      <c r="X119" s="72">
        <v>53.8</v>
      </c>
      <c r="Y119" s="72"/>
      <c r="Z119" s="72"/>
      <c r="AA119" s="72">
        <v>53.9</v>
      </c>
      <c r="AB119" s="72"/>
      <c r="AC119" s="72">
        <v>53.9</v>
      </c>
      <c r="AD119" s="72"/>
      <c r="AE119" s="72"/>
      <c r="AF119" s="72"/>
      <c r="AG119" s="72"/>
      <c r="AH119" s="73">
        <v>0.19999999999999574</v>
      </c>
      <c r="AI119" s="43"/>
      <c r="AJ119" s="76"/>
    </row>
    <row r="120" spans="1:36" ht="17.25">
      <c r="A120" s="7" t="s">
        <v>72</v>
      </c>
      <c r="B120" s="42">
        <f>VLOOKUP(A120,Données!$A$2:$F$47,6,FALSE)</f>
        <v>30.4</v>
      </c>
      <c r="C120" s="167"/>
      <c r="D120" s="72"/>
      <c r="E120" s="72">
        <f>VLOOKUP(A120,'2013 Mai SERAINCOURT'!$C$7:$E$25,3,FALSE)</f>
        <v>28.9</v>
      </c>
      <c r="F120" s="72"/>
      <c r="G120" s="72">
        <f>VLOOKUP(A120,'2013 Juin ABLEIGES'!$C$7:$E$23,3,FALSE)</f>
        <v>29.1</v>
      </c>
      <c r="H120" s="72">
        <f>VLOOKUP(A120,'2013 Juillet VILLARCEAUX'!$C$7:$E$23,3,FALSE)</f>
        <v>29.1</v>
      </c>
      <c r="I120" s="72"/>
      <c r="J120" s="72">
        <v>29.1</v>
      </c>
      <c r="K120" s="72"/>
      <c r="L120" s="72"/>
      <c r="M120" s="72"/>
      <c r="N120" s="72"/>
      <c r="O120" s="73">
        <f>J120-B120</f>
        <v>-1.2999999999999972</v>
      </c>
      <c r="P120" s="43"/>
      <c r="Q120" s="76"/>
      <c r="R120" s="78"/>
      <c r="T120" s="7" t="s">
        <v>108</v>
      </c>
      <c r="U120" s="42">
        <v>54.2</v>
      </c>
      <c r="V120" s="167"/>
      <c r="W120" s="72">
        <v>54.3</v>
      </c>
      <c r="X120" s="72">
        <v>54.4</v>
      </c>
      <c r="Y120" s="72"/>
      <c r="Z120" s="72"/>
      <c r="AA120" s="72"/>
      <c r="AB120" s="72"/>
      <c r="AC120" s="72"/>
      <c r="AD120" s="72"/>
      <c r="AE120" s="72"/>
      <c r="AF120" s="72"/>
      <c r="AG120" s="72"/>
      <c r="AH120" s="73">
        <v>0.19999999999999574</v>
      </c>
      <c r="AI120" s="43"/>
      <c r="AJ120" s="76"/>
    </row>
    <row r="121" spans="1:36" ht="16.5">
      <c r="A121" s="4" t="s">
        <v>73</v>
      </c>
      <c r="B121" s="42">
        <f>VLOOKUP(A121,Données!$A$2:$F$47,6,FALSE)</f>
        <v>51.7</v>
      </c>
      <c r="C121" s="167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3"/>
      <c r="P121" s="43"/>
      <c r="Q121" s="76"/>
      <c r="R121" s="78"/>
      <c r="T121" s="4" t="s">
        <v>91</v>
      </c>
      <c r="U121" s="42">
        <v>53.7</v>
      </c>
      <c r="V121" s="167"/>
      <c r="W121" s="72"/>
      <c r="X121" s="72">
        <v>53.8</v>
      </c>
      <c r="Y121" s="72"/>
      <c r="Z121" s="72">
        <v>53.9</v>
      </c>
      <c r="AA121" s="72"/>
      <c r="AB121" s="72"/>
      <c r="AC121" s="72"/>
      <c r="AD121" s="72"/>
      <c r="AE121" s="72"/>
      <c r="AF121" s="72"/>
      <c r="AG121" s="72"/>
      <c r="AH121" s="73">
        <v>0.19999999999999574</v>
      </c>
      <c r="AI121" s="43"/>
      <c r="AJ121" s="76"/>
    </row>
    <row r="122" spans="1:36" ht="16.5">
      <c r="A122" s="4" t="s">
        <v>74</v>
      </c>
      <c r="B122" s="42">
        <f>VLOOKUP(A122,Données!$A$2:$F$47,6,FALSE)</f>
        <v>0</v>
      </c>
      <c r="C122" s="167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3"/>
      <c r="P122" s="43"/>
      <c r="Q122" s="76"/>
      <c r="R122" s="78"/>
      <c r="T122" s="4" t="s">
        <v>69</v>
      </c>
      <c r="U122" s="42">
        <v>29</v>
      </c>
      <c r="V122" s="167"/>
      <c r="W122" s="72">
        <v>29</v>
      </c>
      <c r="X122" s="72"/>
      <c r="Y122" s="72"/>
      <c r="Z122" s="72"/>
      <c r="AA122" s="72">
        <v>29.2</v>
      </c>
      <c r="AB122" s="72"/>
      <c r="AC122" s="72"/>
      <c r="AD122" s="72"/>
      <c r="AE122" s="72"/>
      <c r="AF122" s="72"/>
      <c r="AG122" s="72"/>
      <c r="AH122" s="73">
        <v>0.19999999999999929</v>
      </c>
      <c r="AI122" s="43"/>
      <c r="AJ122" s="76"/>
    </row>
    <row r="123" spans="1:36" ht="16.5">
      <c r="A123" s="4" t="s">
        <v>75</v>
      </c>
      <c r="B123" s="42">
        <f>VLOOKUP(A123,Données!$A$2:$F$47,6,FALSE)</f>
        <v>24.1</v>
      </c>
      <c r="C123" s="167"/>
      <c r="D123" s="72">
        <f>VLOOKUP(A123,'2013 Avril VILLENNES'!$C$7:$E$22,3,FALSE)</f>
        <v>24.2</v>
      </c>
      <c r="E123" s="72"/>
      <c r="F123" s="72"/>
      <c r="G123" s="72">
        <f>VLOOKUP(A123,'2013 Juin ABLEIGES'!$C$7:$E$23,3,FALSE)</f>
        <v>24.3</v>
      </c>
      <c r="H123" s="72">
        <f>VLOOKUP(A123,'2013 Juillet VILLARCEAUX'!$C$7:$E$23,3,FALSE)</f>
        <v>24.4</v>
      </c>
      <c r="I123" s="72"/>
      <c r="J123" s="72">
        <v>24.5</v>
      </c>
      <c r="K123" s="72"/>
      <c r="L123" s="72"/>
      <c r="M123" s="72"/>
      <c r="N123" s="72"/>
      <c r="O123" s="73">
        <f>J123-B123</f>
        <v>0.39999999999999858</v>
      </c>
      <c r="P123" s="43"/>
      <c r="Q123" s="76"/>
      <c r="R123" s="78"/>
      <c r="T123" s="4" t="s">
        <v>85</v>
      </c>
      <c r="U123" s="42">
        <v>33</v>
      </c>
      <c r="V123" s="167"/>
      <c r="W123" s="72">
        <v>33.200000000000003</v>
      </c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3">
        <v>0.20000000000000284</v>
      </c>
      <c r="AI123" s="43"/>
      <c r="AJ123" s="76"/>
    </row>
    <row r="124" spans="1:36" ht="17.25">
      <c r="A124" s="7" t="s">
        <v>76</v>
      </c>
      <c r="B124" s="42">
        <f>VLOOKUP(A124,Données!$A$2:$F$47,6,FALSE)</f>
        <v>32.6</v>
      </c>
      <c r="C124" s="167"/>
      <c r="D124" s="72"/>
      <c r="E124" s="72">
        <f>VLOOKUP(A124,'2013 Mai SERAINCOURT'!$C$7:$E$25,3,FALSE)</f>
        <v>32.799999999999997</v>
      </c>
      <c r="F124" s="72"/>
      <c r="G124" s="72">
        <f>VLOOKUP(A124,'2013 Juin ABLEIGES'!$C$7:$E$23,3,FALSE)</f>
        <v>33</v>
      </c>
      <c r="H124" s="72"/>
      <c r="I124" s="72"/>
      <c r="J124" s="72">
        <v>33.200000000000003</v>
      </c>
      <c r="K124" s="72"/>
      <c r="L124" s="72"/>
      <c r="M124" s="72"/>
      <c r="N124" s="72"/>
      <c r="O124" s="73">
        <f>J124-B124</f>
        <v>0.60000000000000142</v>
      </c>
      <c r="P124" s="43"/>
      <c r="Q124" s="76"/>
      <c r="R124" s="78"/>
      <c r="T124" s="6" t="s">
        <v>92</v>
      </c>
      <c r="U124" s="42">
        <v>51.4</v>
      </c>
      <c r="V124" s="167"/>
      <c r="W124" s="72">
        <v>51.6</v>
      </c>
      <c r="X124" s="72"/>
      <c r="Y124" s="72"/>
      <c r="Z124" s="72"/>
      <c r="AA124" s="72"/>
      <c r="AB124" s="72"/>
      <c r="AC124" s="72">
        <v>51.6</v>
      </c>
      <c r="AD124" s="72"/>
      <c r="AE124" s="72"/>
      <c r="AF124" s="72"/>
      <c r="AG124" s="72"/>
      <c r="AH124" s="73">
        <v>0.20000000000000284</v>
      </c>
      <c r="AI124" s="43"/>
      <c r="AJ124" s="76"/>
    </row>
    <row r="125" spans="1:36" ht="16.5">
      <c r="A125" s="6" t="s">
        <v>77</v>
      </c>
      <c r="B125" s="42">
        <f>VLOOKUP(A125,Données!$A$2:$F$47,6,FALSE)</f>
        <v>0</v>
      </c>
      <c r="C125" s="167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3"/>
      <c r="P125" s="43"/>
      <c r="Q125" s="76"/>
      <c r="R125" s="78"/>
      <c r="T125" s="6" t="s">
        <v>100</v>
      </c>
      <c r="U125" s="42">
        <v>29.4</v>
      </c>
      <c r="V125" s="167"/>
      <c r="W125" s="72">
        <v>29.6</v>
      </c>
      <c r="X125" s="72">
        <v>29.6</v>
      </c>
      <c r="Y125" s="72"/>
      <c r="Z125" s="72">
        <v>29.6</v>
      </c>
      <c r="AA125" s="72">
        <v>29.6</v>
      </c>
      <c r="AB125" s="72"/>
      <c r="AC125" s="72"/>
      <c r="AD125" s="72"/>
      <c r="AE125" s="72"/>
      <c r="AF125" s="72"/>
      <c r="AG125" s="72"/>
      <c r="AH125" s="73">
        <v>0.20000000000000284</v>
      </c>
      <c r="AI125" s="43"/>
      <c r="AJ125" s="76"/>
    </row>
    <row r="126" spans="1:36" ht="17.25">
      <c r="A126" s="7" t="s">
        <v>78</v>
      </c>
      <c r="B126" s="42">
        <f>VLOOKUP(A126,Données!$A$2:$F$47,6,FALSE)</f>
        <v>0</v>
      </c>
      <c r="C126" s="167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3"/>
      <c r="P126" s="43"/>
      <c r="Q126" s="76"/>
      <c r="R126" s="78"/>
      <c r="T126" s="6" t="s">
        <v>94</v>
      </c>
      <c r="U126" s="42">
        <v>18.8</v>
      </c>
      <c r="V126" s="167"/>
      <c r="W126" s="72">
        <v>18.8</v>
      </c>
      <c r="X126" s="72">
        <v>18.899999999999999</v>
      </c>
      <c r="Y126" s="72"/>
      <c r="Z126" s="72">
        <v>18.899999999999999</v>
      </c>
      <c r="AA126" s="72">
        <v>19</v>
      </c>
      <c r="AB126" s="72"/>
      <c r="AC126" s="72">
        <v>19.100000000000001</v>
      </c>
      <c r="AD126" s="72"/>
      <c r="AE126" s="72"/>
      <c r="AF126" s="72"/>
      <c r="AG126" s="72"/>
      <c r="AH126" s="73">
        <v>0.30000000000000071</v>
      </c>
      <c r="AI126" s="43"/>
      <c r="AJ126" s="76"/>
    </row>
    <row r="127" spans="1:36" ht="16.5">
      <c r="A127" s="6" t="s">
        <v>79</v>
      </c>
      <c r="B127" s="42">
        <f>VLOOKUP(A127,Données!$A$2:$F$47,6,FALSE)</f>
        <v>51.5</v>
      </c>
      <c r="C127" s="167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3"/>
      <c r="P127" s="43"/>
      <c r="Q127" s="76"/>
      <c r="R127" s="78"/>
      <c r="T127" s="6" t="s">
        <v>59</v>
      </c>
      <c r="U127" s="42">
        <v>37.200000000000003</v>
      </c>
      <c r="V127" s="167"/>
      <c r="W127" s="72">
        <v>37.200000000000003</v>
      </c>
      <c r="X127" s="72">
        <v>37.4</v>
      </c>
      <c r="Y127" s="72"/>
      <c r="Z127" s="72">
        <v>37.4</v>
      </c>
      <c r="AA127" s="72">
        <v>37.6</v>
      </c>
      <c r="AB127" s="72"/>
      <c r="AC127" s="72"/>
      <c r="AD127" s="72"/>
      <c r="AE127" s="72"/>
      <c r="AF127" s="72"/>
      <c r="AG127" s="72"/>
      <c r="AH127" s="73">
        <v>0.39999999999999858</v>
      </c>
      <c r="AI127" s="43"/>
      <c r="AJ127" s="76"/>
    </row>
    <row r="128" spans="1:36" ht="17.25">
      <c r="A128" s="7" t="s">
        <v>108</v>
      </c>
      <c r="B128" s="42">
        <f>VLOOKUP(A128,Données!$A$2:$F$47,6,FALSE)</f>
        <v>54.2</v>
      </c>
      <c r="C128" s="167"/>
      <c r="D128" s="72">
        <f>VLOOKUP(A128,'2013 Avril VILLENNES'!$C$7:$E$22,3,FALSE)</f>
        <v>54.3</v>
      </c>
      <c r="E128" s="72">
        <f>VLOOKUP(A128,'2013 Mai SERAINCOURT'!$C$7:$E$25,3,FALSE)</f>
        <v>54.4</v>
      </c>
      <c r="F128" s="72"/>
      <c r="G128" s="72"/>
      <c r="H128" s="72"/>
      <c r="I128" s="72"/>
      <c r="J128" s="72"/>
      <c r="K128" s="72"/>
      <c r="L128" s="72"/>
      <c r="M128" s="72"/>
      <c r="N128" s="72"/>
      <c r="O128" s="73">
        <f>E128-B128</f>
        <v>0.19999999999999574</v>
      </c>
      <c r="P128" s="43"/>
      <c r="Q128" s="76"/>
      <c r="R128" s="78"/>
      <c r="T128" s="6" t="s">
        <v>66</v>
      </c>
      <c r="U128" s="42">
        <v>18.100000000000001</v>
      </c>
      <c r="V128" s="167"/>
      <c r="W128" s="72">
        <v>18.3</v>
      </c>
      <c r="X128" s="72">
        <v>18.399999999999999</v>
      </c>
      <c r="Y128" s="72">
        <v>18.5</v>
      </c>
      <c r="Z128" s="72">
        <v>18.5</v>
      </c>
      <c r="AA128" s="72">
        <v>18.5</v>
      </c>
      <c r="AB128" s="72"/>
      <c r="AC128" s="72">
        <v>18.5</v>
      </c>
      <c r="AD128" s="72"/>
      <c r="AE128" s="72"/>
      <c r="AF128" s="72"/>
      <c r="AG128" s="72"/>
      <c r="AH128" s="73">
        <v>0.39999999999999858</v>
      </c>
      <c r="AI128" s="43"/>
      <c r="AJ128" s="76"/>
    </row>
    <row r="129" spans="1:36" ht="17.25">
      <c r="A129" s="7" t="s">
        <v>80</v>
      </c>
      <c r="B129" s="42">
        <f>VLOOKUP(A129,Données!$A$2:$F$47,6,FALSE)</f>
        <v>29.2</v>
      </c>
      <c r="C129" s="167"/>
      <c r="D129" s="72"/>
      <c r="E129" s="72">
        <f>VLOOKUP(A129,'2013 Mai SERAINCOURT'!$C$7:$E$25,3,FALSE)</f>
        <v>29.2</v>
      </c>
      <c r="F129" s="72">
        <f>VLOOKUP(A129,'2013 Juin L''ISLE ADAM'!$C$7:$E$16,3,FALSE)</f>
        <v>29.2</v>
      </c>
      <c r="G129" s="72"/>
      <c r="H129" s="72">
        <f>VLOOKUP(A129,'2013 Juillet VILLARCEAUX'!$C$7:$E$23,3,FALSE)</f>
        <v>29.2</v>
      </c>
      <c r="I129" s="72"/>
      <c r="J129" s="72"/>
      <c r="K129" s="72"/>
      <c r="L129" s="72"/>
      <c r="M129" s="72"/>
      <c r="N129" s="72"/>
      <c r="O129" s="73">
        <f>H129-B129</f>
        <v>0</v>
      </c>
      <c r="P129" s="43"/>
      <c r="Q129" s="76"/>
      <c r="R129" s="78"/>
      <c r="T129" s="6" t="s">
        <v>75</v>
      </c>
      <c r="U129" s="42">
        <v>24.1</v>
      </c>
      <c r="V129" s="167"/>
      <c r="W129" s="72">
        <v>24.2</v>
      </c>
      <c r="X129" s="72"/>
      <c r="Y129" s="72"/>
      <c r="Z129" s="72">
        <v>24.3</v>
      </c>
      <c r="AA129" s="72">
        <v>24.4</v>
      </c>
      <c r="AB129" s="72"/>
      <c r="AC129" s="72">
        <v>24.5</v>
      </c>
      <c r="AD129" s="72"/>
      <c r="AE129" s="72"/>
      <c r="AF129" s="72"/>
      <c r="AG129" s="72"/>
      <c r="AH129" s="73">
        <v>0.39999999999999858</v>
      </c>
      <c r="AI129" s="43"/>
      <c r="AJ129" s="76"/>
    </row>
    <row r="130" spans="1:36" ht="16.5">
      <c r="A130" s="6" t="s">
        <v>81</v>
      </c>
      <c r="B130" s="42">
        <f>VLOOKUP(A130,Données!$A$2:$F$47,6,FALSE)</f>
        <v>40.6</v>
      </c>
      <c r="C130" s="167"/>
      <c r="D130" s="72">
        <f>VLOOKUP(A130,'2013 Avril VILLENNES'!$C$7:$E$22,3,FALSE)</f>
        <v>40.799999999999997</v>
      </c>
      <c r="E130" s="72">
        <f>VLOOKUP(A130,'2013 Mai SERAINCOURT'!$C$7:$E$25,3,FALSE)</f>
        <v>40.299999999999997</v>
      </c>
      <c r="F130" s="72">
        <f>VLOOKUP(A130,'2013 Juin L''ISLE ADAM'!$C$7:$E$16,3,FALSE)</f>
        <v>40.5</v>
      </c>
      <c r="G130" s="72"/>
      <c r="H130" s="72">
        <f>VLOOKUP(A130,'2013 Juillet VILLARCEAUX'!$C$7:$E$23,3,FALSE)</f>
        <v>40.700000000000003</v>
      </c>
      <c r="I130" s="72"/>
      <c r="J130" s="72"/>
      <c r="K130" s="72"/>
      <c r="L130" s="72"/>
      <c r="M130" s="72"/>
      <c r="N130" s="72"/>
      <c r="O130" s="73">
        <f>H130-B130</f>
        <v>0.10000000000000142</v>
      </c>
      <c r="P130" s="43"/>
      <c r="Q130" s="76"/>
      <c r="R130" s="78"/>
      <c r="T130" s="6" t="s">
        <v>62</v>
      </c>
      <c r="U130" s="42">
        <v>29.2</v>
      </c>
      <c r="V130" s="167"/>
      <c r="W130" s="72">
        <v>29.2</v>
      </c>
      <c r="X130" s="72">
        <v>29.2</v>
      </c>
      <c r="Y130" s="72">
        <v>29.2</v>
      </c>
      <c r="Z130" s="72">
        <v>29.2</v>
      </c>
      <c r="AA130" s="72">
        <v>29.4</v>
      </c>
      <c r="AB130" s="72"/>
      <c r="AC130" s="72">
        <v>29.6</v>
      </c>
      <c r="AD130" s="72"/>
      <c r="AE130" s="72"/>
      <c r="AF130" s="72"/>
      <c r="AG130" s="72"/>
      <c r="AH130" s="73">
        <v>0.40000000000000213</v>
      </c>
      <c r="AI130" s="43"/>
      <c r="AJ130" s="76"/>
    </row>
    <row r="131" spans="1:36" ht="17.25">
      <c r="A131" s="7" t="s">
        <v>82</v>
      </c>
      <c r="B131" s="42">
        <f>VLOOKUP(A131,Données!$A$2:$F$47,6,FALSE)</f>
        <v>0</v>
      </c>
      <c r="C131" s="167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3"/>
      <c r="P131" s="43"/>
      <c r="Q131" s="76"/>
      <c r="R131" s="78"/>
      <c r="T131" s="7" t="s">
        <v>65</v>
      </c>
      <c r="U131" s="42">
        <v>37.1</v>
      </c>
      <c r="V131" s="167"/>
      <c r="W131" s="72">
        <v>37.299999999999997</v>
      </c>
      <c r="X131" s="72">
        <v>37.5</v>
      </c>
      <c r="Y131" s="72"/>
      <c r="Z131" s="72">
        <v>37.5</v>
      </c>
      <c r="AA131" s="72">
        <v>37.5</v>
      </c>
      <c r="AB131" s="72"/>
      <c r="AC131" s="72">
        <v>37.700000000000003</v>
      </c>
      <c r="AD131" s="72"/>
      <c r="AE131" s="72"/>
      <c r="AF131" s="72"/>
      <c r="AG131" s="72"/>
      <c r="AH131" s="73">
        <v>0.60000000000000142</v>
      </c>
      <c r="AI131" s="43"/>
      <c r="AJ131" s="76"/>
    </row>
    <row r="132" spans="1:36" ht="17.25">
      <c r="A132" s="6" t="s">
        <v>83</v>
      </c>
      <c r="B132" s="42">
        <f>VLOOKUP(A132,Données!$A$2:$F$47,6,FALSE)</f>
        <v>0</v>
      </c>
      <c r="C132" s="167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3"/>
      <c r="P132" s="43"/>
      <c r="Q132" s="76"/>
      <c r="R132" s="78"/>
      <c r="T132" s="7" t="s">
        <v>76</v>
      </c>
      <c r="U132" s="42">
        <v>32.6</v>
      </c>
      <c r="V132" s="167"/>
      <c r="W132" s="72"/>
      <c r="X132" s="72">
        <v>32.799999999999997</v>
      </c>
      <c r="Y132" s="72"/>
      <c r="Z132" s="72">
        <v>33</v>
      </c>
      <c r="AA132" s="72"/>
      <c r="AB132" s="72"/>
      <c r="AC132" s="72">
        <v>33.200000000000003</v>
      </c>
      <c r="AD132" s="72"/>
      <c r="AE132" s="72"/>
      <c r="AF132" s="72"/>
      <c r="AG132" s="72"/>
      <c r="AH132" s="73">
        <v>0.60000000000000142</v>
      </c>
      <c r="AI132" s="43"/>
      <c r="AJ132" s="76"/>
    </row>
    <row r="133" spans="1:36" ht="16.5">
      <c r="A133" s="6" t="s">
        <v>84</v>
      </c>
      <c r="B133" s="42">
        <f>VLOOKUP(A133,Données!$A$2:$F$47,6,FALSE)</f>
        <v>0</v>
      </c>
      <c r="C133" s="167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3"/>
      <c r="P133" s="43"/>
      <c r="Q133" s="76"/>
      <c r="R133" s="78"/>
      <c r="T133" s="6" t="s">
        <v>61</v>
      </c>
      <c r="U133" s="42">
        <v>35.700000000000003</v>
      </c>
      <c r="V133" s="167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3"/>
      <c r="AI133" s="43"/>
      <c r="AJ133" s="76"/>
    </row>
    <row r="134" spans="1:36" ht="17.25">
      <c r="A134" s="7" t="s">
        <v>86</v>
      </c>
      <c r="B134" s="42">
        <f>VLOOKUP(A134,Données!$A$2:$F$47,6,FALSE)</f>
        <v>0</v>
      </c>
      <c r="C134" s="167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3"/>
      <c r="P134" s="43"/>
      <c r="Q134" s="76"/>
      <c r="R134" s="78"/>
      <c r="T134" s="7" t="s">
        <v>67</v>
      </c>
      <c r="U134" s="42">
        <v>0</v>
      </c>
      <c r="V134" s="167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3"/>
      <c r="AI134" s="43"/>
      <c r="AJ134" s="76"/>
    </row>
    <row r="135" spans="1:36" ht="16.5">
      <c r="A135" s="6" t="s">
        <v>85</v>
      </c>
      <c r="B135" s="42">
        <f>VLOOKUP(A135,Données!$A$2:$F$47,6,FALSE)</f>
        <v>33</v>
      </c>
      <c r="C135" s="167"/>
      <c r="D135" s="72">
        <f>VLOOKUP(A135,'2013 Avril VILLENNES'!$C$7:$E$22,3,FALSE)</f>
        <v>33.200000000000003</v>
      </c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3">
        <f>D135-B135</f>
        <v>0.20000000000000284</v>
      </c>
      <c r="P135" s="43"/>
      <c r="Q135" s="76"/>
      <c r="R135" s="78"/>
      <c r="T135" s="6" t="s">
        <v>68</v>
      </c>
      <c r="U135" s="42">
        <v>0</v>
      </c>
      <c r="V135" s="167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3"/>
      <c r="AI135" s="43"/>
      <c r="AJ135" s="76"/>
    </row>
    <row r="136" spans="1:36" ht="16.5">
      <c r="A136" s="6" t="s">
        <v>87</v>
      </c>
      <c r="B136" s="42">
        <f>VLOOKUP(A136,Données!$A$2:$F$47,6,FALSE)</f>
        <v>0</v>
      </c>
      <c r="C136" s="167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3"/>
      <c r="P136" s="43"/>
      <c r="Q136" s="76"/>
      <c r="R136" s="78"/>
      <c r="T136" s="6" t="s">
        <v>70</v>
      </c>
      <c r="U136" s="42">
        <v>0</v>
      </c>
      <c r="V136" s="167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3"/>
      <c r="AI136" s="43"/>
      <c r="AJ136" s="76"/>
    </row>
    <row r="137" spans="1:36" ht="16.5">
      <c r="A137" s="6" t="s">
        <v>88</v>
      </c>
      <c r="B137" s="42">
        <f>VLOOKUP(A137,Données!$A$2:$F$47,6,FALSE)</f>
        <v>0</v>
      </c>
      <c r="C137" s="167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3"/>
      <c r="P137" s="43"/>
      <c r="Q137" s="76"/>
      <c r="R137" s="78"/>
      <c r="T137" s="6" t="s">
        <v>73</v>
      </c>
      <c r="U137" s="42">
        <v>51.7</v>
      </c>
      <c r="V137" s="167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3"/>
      <c r="AI137" s="43"/>
      <c r="AJ137" s="76"/>
    </row>
    <row r="138" spans="1:36" ht="16.5">
      <c r="A138" s="6" t="s">
        <v>89</v>
      </c>
      <c r="B138" s="42">
        <f>VLOOKUP(A138,Données!$A$2:$F$47,6,FALSE)</f>
        <v>16</v>
      </c>
      <c r="C138" s="167"/>
      <c r="D138" s="72"/>
      <c r="E138" s="72">
        <f>VLOOKUP(A138,'2013 Mai SERAINCOURT'!$C$7:$E$25,3,FALSE)</f>
        <v>16.100000000000001</v>
      </c>
      <c r="F138" s="72">
        <f>VLOOKUP(A138,'2013 Juin L''ISLE ADAM'!$C$7:$E$16,3,FALSE)</f>
        <v>15.5</v>
      </c>
      <c r="G138" s="72"/>
      <c r="H138" s="72"/>
      <c r="I138" s="72"/>
      <c r="J138" s="72">
        <v>15.6</v>
      </c>
      <c r="K138" s="72"/>
      <c r="L138" s="72"/>
      <c r="M138" s="72"/>
      <c r="N138" s="72"/>
      <c r="O138" s="73">
        <f>J138-B138</f>
        <v>-0.40000000000000036</v>
      </c>
      <c r="P138" s="43"/>
      <c r="Q138" s="76"/>
      <c r="R138" s="78"/>
      <c r="T138" s="6" t="s">
        <v>74</v>
      </c>
      <c r="U138" s="42">
        <v>0</v>
      </c>
      <c r="V138" s="167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3"/>
      <c r="AI138" s="43"/>
      <c r="AJ138" s="76"/>
    </row>
    <row r="139" spans="1:36" ht="16.5">
      <c r="A139" s="6" t="s">
        <v>90</v>
      </c>
      <c r="B139" s="42">
        <f>VLOOKUP(A139,Données!$A$2:$F$47,6,FALSE)</f>
        <v>31.8</v>
      </c>
      <c r="C139" s="167"/>
      <c r="D139" s="72">
        <f>VLOOKUP(A139,'2013 Avril VILLENNES'!$C$7:$E$22,3,FALSE)</f>
        <v>32</v>
      </c>
      <c r="E139" s="72">
        <f>VLOOKUP(A139,'2013 Mai SERAINCOURT'!$C$7:$E$25,3,FALSE)</f>
        <v>30</v>
      </c>
      <c r="F139" s="72">
        <f>VLOOKUP(A139,'2013 Juin L''ISLE ADAM'!$C$7:$E$16,3,FALSE)</f>
        <v>29</v>
      </c>
      <c r="G139" s="72">
        <f>VLOOKUP(A139,'2013 Juin ABLEIGES'!$C$7:$E$23,3,FALSE)</f>
        <v>29.2</v>
      </c>
      <c r="H139" s="72"/>
      <c r="I139" s="72"/>
      <c r="J139" s="72">
        <v>29.4</v>
      </c>
      <c r="K139" s="72"/>
      <c r="L139" s="72"/>
      <c r="M139" s="72"/>
      <c r="N139" s="72"/>
      <c r="O139" s="73">
        <f>J139-B139</f>
        <v>-2.4000000000000021</v>
      </c>
      <c r="P139" s="43"/>
      <c r="Q139" s="76"/>
      <c r="R139" s="78"/>
      <c r="T139" s="6" t="s">
        <v>77</v>
      </c>
      <c r="U139" s="42">
        <v>0</v>
      </c>
      <c r="V139" s="167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3"/>
      <c r="AI139" s="43"/>
      <c r="AJ139" s="76"/>
    </row>
    <row r="140" spans="1:36" ht="17.25">
      <c r="A140" s="6" t="s">
        <v>91</v>
      </c>
      <c r="B140" s="42">
        <f>VLOOKUP(A140,Données!$A$2:$F$47,6,FALSE)</f>
        <v>53.7</v>
      </c>
      <c r="C140" s="167"/>
      <c r="D140" s="72"/>
      <c r="E140" s="72">
        <f>VLOOKUP(A140,'2013 Mai SERAINCOURT'!$C$7:$E$25,3,FALSE)</f>
        <v>53.8</v>
      </c>
      <c r="F140" s="72"/>
      <c r="G140" s="72">
        <f>VLOOKUP(A140,'2013 Juin ABLEIGES'!$C$7:$E$23,3,FALSE)</f>
        <v>53.9</v>
      </c>
      <c r="H140" s="72"/>
      <c r="I140" s="72"/>
      <c r="J140" s="72"/>
      <c r="K140" s="72"/>
      <c r="L140" s="72"/>
      <c r="M140" s="72"/>
      <c r="N140" s="72"/>
      <c r="O140" s="73">
        <f>G140-B140</f>
        <v>0.19999999999999574</v>
      </c>
      <c r="P140" s="43"/>
      <c r="Q140" s="76"/>
      <c r="R140" s="78"/>
      <c r="T140" s="7" t="s">
        <v>78</v>
      </c>
      <c r="U140" s="42">
        <v>0</v>
      </c>
      <c r="V140" s="167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3"/>
      <c r="AI140" s="43"/>
      <c r="AJ140" s="76"/>
    </row>
    <row r="141" spans="1:36" ht="16.5">
      <c r="A141" s="6" t="s">
        <v>92</v>
      </c>
      <c r="B141" s="42">
        <f>VLOOKUP(A141,Données!$A$2:$F$47,6,FALSE)</f>
        <v>51.4</v>
      </c>
      <c r="C141" s="167"/>
      <c r="D141" s="72">
        <f>VLOOKUP(A141,'2013 Avril VILLENNES'!$C$7:$E$22,3,FALSE)</f>
        <v>51.6</v>
      </c>
      <c r="E141" s="72"/>
      <c r="F141" s="72"/>
      <c r="G141" s="72"/>
      <c r="H141" s="72"/>
      <c r="I141" s="72"/>
      <c r="J141" s="72">
        <v>51.6</v>
      </c>
      <c r="K141" s="72"/>
      <c r="L141" s="72"/>
      <c r="M141" s="72"/>
      <c r="N141" s="72"/>
      <c r="O141" s="73">
        <f>J141-B141</f>
        <v>0.20000000000000284</v>
      </c>
      <c r="P141" s="43"/>
      <c r="Q141" s="76"/>
      <c r="R141" s="78"/>
      <c r="T141" s="6" t="s">
        <v>79</v>
      </c>
      <c r="U141" s="42">
        <v>51.5</v>
      </c>
      <c r="V141" s="167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3"/>
      <c r="AI141" s="43"/>
      <c r="AJ141" s="76"/>
    </row>
    <row r="142" spans="1:36" ht="17.25">
      <c r="A142" s="6" t="s">
        <v>93</v>
      </c>
      <c r="B142" s="42">
        <f>VLOOKUP(A142,Données!$A$2:$F$47,6,FALSE)</f>
        <v>20.399999999999999</v>
      </c>
      <c r="C142" s="167"/>
      <c r="D142" s="72"/>
      <c r="E142" s="72">
        <f>VLOOKUP(A142,'2013 Mai SERAINCOURT'!$C$7:$E$25,3,FALSE)</f>
        <v>19.600000000000001</v>
      </c>
      <c r="F142" s="72"/>
      <c r="G142" s="72">
        <f>VLOOKUP(A142,'2013 Juin ABLEIGES'!$C$7:$E$23,3,FALSE)</f>
        <v>19.2</v>
      </c>
      <c r="H142" s="72">
        <f>VLOOKUP(A142,'2013 Juillet VILLARCEAUX'!$C$7:$E$23,3,FALSE)</f>
        <v>19.3</v>
      </c>
      <c r="I142" s="72"/>
      <c r="J142" s="72">
        <v>19.399999999999999</v>
      </c>
      <c r="K142" s="72"/>
      <c r="L142" s="72"/>
      <c r="M142" s="72"/>
      <c r="N142" s="72"/>
      <c r="O142" s="73">
        <f>J142-B142</f>
        <v>-1</v>
      </c>
      <c r="P142" s="43"/>
      <c r="Q142" s="76"/>
      <c r="R142" s="78"/>
      <c r="T142" s="7" t="s">
        <v>82</v>
      </c>
      <c r="U142" s="42">
        <v>0</v>
      </c>
      <c r="V142" s="167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3"/>
      <c r="AI142" s="43"/>
      <c r="AJ142" s="76"/>
    </row>
    <row r="143" spans="1:36" ht="16.5">
      <c r="A143" s="6" t="s">
        <v>94</v>
      </c>
      <c r="B143" s="42">
        <f>VLOOKUP(A143,Données!$A$2:$F$47,6,FALSE)</f>
        <v>18.8</v>
      </c>
      <c r="C143" s="167"/>
      <c r="D143" s="72">
        <f>VLOOKUP(A143,'2013 Avril VILLENNES'!$C$7:$E$22,3,FALSE)</f>
        <v>18.8</v>
      </c>
      <c r="E143" s="72">
        <f>VLOOKUP(A143,'2013 Mai SERAINCOURT'!$C$7:$E$25,3,FALSE)</f>
        <v>18.899999999999999</v>
      </c>
      <c r="F143" s="72"/>
      <c r="G143" s="72">
        <f>VLOOKUP(A143,'2013 Juin ABLEIGES'!$C$7:$E$23,3,FALSE)</f>
        <v>18.899999999999999</v>
      </c>
      <c r="H143" s="72">
        <f>VLOOKUP(A143,'2013 Juillet VILLARCEAUX'!$C$7:$E$23,3,FALSE)</f>
        <v>19</v>
      </c>
      <c r="I143" s="72"/>
      <c r="J143" s="72">
        <v>19.100000000000001</v>
      </c>
      <c r="K143" s="72"/>
      <c r="L143" s="72"/>
      <c r="M143" s="72"/>
      <c r="N143" s="72"/>
      <c r="O143" s="73">
        <f>J143-B143</f>
        <v>0.30000000000000071</v>
      </c>
      <c r="P143" s="43"/>
      <c r="Q143" s="76"/>
      <c r="R143" s="78"/>
      <c r="T143" s="6" t="s">
        <v>83</v>
      </c>
      <c r="U143" s="42">
        <v>0</v>
      </c>
      <c r="V143" s="167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3"/>
      <c r="AI143" s="43"/>
      <c r="AJ143" s="76"/>
    </row>
    <row r="144" spans="1:36" ht="16.5">
      <c r="A144" s="6" t="s">
        <v>95</v>
      </c>
      <c r="B144" s="42">
        <f>VLOOKUP(A144,Données!$A$2:$F$47,6,FALSE)</f>
        <v>0</v>
      </c>
      <c r="C144" s="167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3"/>
      <c r="P144" s="43"/>
      <c r="Q144" s="76"/>
      <c r="R144" s="78"/>
      <c r="T144" s="6" t="s">
        <v>84</v>
      </c>
      <c r="U144" s="42">
        <v>0</v>
      </c>
      <c r="V144" s="167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3"/>
      <c r="AI144" s="43"/>
      <c r="AJ144" s="76"/>
    </row>
    <row r="145" spans="1:36" ht="17.25">
      <c r="A145" s="6" t="s">
        <v>96</v>
      </c>
      <c r="B145" s="42">
        <f>VLOOKUP(A145,Données!$A$2:$F$47,6,FALSE)</f>
        <v>19.100000000000001</v>
      </c>
      <c r="C145" s="167"/>
      <c r="D145" s="72"/>
      <c r="E145" s="72">
        <f>VLOOKUP(A145,'2013 Mai SERAINCOURT'!$C$7:$E$25,3,FALSE)</f>
        <v>19.100000000000001</v>
      </c>
      <c r="F145" s="72">
        <f>VLOOKUP(A145,'2013 Juin L''ISLE ADAM'!$C$7:$E$16,3,FALSE)</f>
        <v>19.2</v>
      </c>
      <c r="G145" s="72">
        <f>VLOOKUP(A145,'2013 Juin ABLEIGES'!$C$7:$E$23,3,FALSE)</f>
        <v>17.100000000000001</v>
      </c>
      <c r="H145" s="72"/>
      <c r="I145" s="72"/>
      <c r="J145" s="72">
        <v>17.2</v>
      </c>
      <c r="K145" s="72"/>
      <c r="L145" s="72"/>
      <c r="M145" s="72"/>
      <c r="N145" s="72"/>
      <c r="O145" s="73">
        <f>J145-B145</f>
        <v>-1.9000000000000021</v>
      </c>
      <c r="P145" s="43"/>
      <c r="Q145" s="76"/>
      <c r="R145" s="78"/>
      <c r="T145" s="7" t="s">
        <v>86</v>
      </c>
      <c r="U145" s="42">
        <v>0</v>
      </c>
      <c r="V145" s="167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3"/>
      <c r="AI145" s="43"/>
      <c r="AJ145" s="76"/>
    </row>
    <row r="146" spans="1:36" ht="16.5">
      <c r="A146" s="6" t="s">
        <v>97</v>
      </c>
      <c r="B146" s="42">
        <f>VLOOKUP(A146,Données!$A$2:$F$47,6,FALSE)</f>
        <v>34.700000000000003</v>
      </c>
      <c r="C146" s="167"/>
      <c r="D146" s="72">
        <f>VLOOKUP(A146,'2013 Avril VILLENNES'!$C$7:$E$22,3,FALSE)</f>
        <v>34.9</v>
      </c>
      <c r="E146" s="72">
        <f>VLOOKUP(A146,'2013 Mai SERAINCOURT'!$C$7:$E$25,3,FALSE)</f>
        <v>34.9</v>
      </c>
      <c r="F146" s="72">
        <f>VLOOKUP(A146,'2013 Juin L''ISLE ADAM'!$C$7:$E$16,3,FALSE)</f>
        <v>33.4</v>
      </c>
      <c r="G146" s="72">
        <f>VLOOKUP(A146,'2013 Juin ABLEIGES'!$C$7:$E$23,3,FALSE)</f>
        <v>33.4</v>
      </c>
      <c r="H146" s="72">
        <f>VLOOKUP(A146,'2013 Juillet VILLARCEAUX'!$C$7:$E$23,3,FALSE)</f>
        <v>33.4</v>
      </c>
      <c r="I146" s="72"/>
      <c r="J146" s="72">
        <v>33.6</v>
      </c>
      <c r="K146" s="72"/>
      <c r="L146" s="72"/>
      <c r="M146" s="72"/>
      <c r="N146" s="72"/>
      <c r="O146" s="73">
        <f>J146-B146</f>
        <v>-1.1000000000000014</v>
      </c>
      <c r="P146" s="43"/>
      <c r="Q146" s="76"/>
      <c r="R146" s="78"/>
      <c r="T146" s="6" t="s">
        <v>87</v>
      </c>
      <c r="U146" s="42">
        <v>0</v>
      </c>
      <c r="V146" s="167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3"/>
      <c r="AI146" s="43"/>
      <c r="AJ146" s="76"/>
    </row>
    <row r="147" spans="1:36" ht="16.5">
      <c r="A147" s="6" t="s">
        <v>98</v>
      </c>
      <c r="B147" s="42">
        <f>VLOOKUP(A147,Données!$A$2:$F$47,6,FALSE)</f>
        <v>0</v>
      </c>
      <c r="C147" s="167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3"/>
      <c r="P147" s="43"/>
      <c r="Q147" s="76"/>
      <c r="R147" s="78"/>
      <c r="T147" s="6" t="s">
        <v>88</v>
      </c>
      <c r="U147" s="42">
        <v>0</v>
      </c>
      <c r="V147" s="167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3"/>
      <c r="AI147" s="43"/>
      <c r="AJ147" s="76"/>
    </row>
    <row r="148" spans="1:36" ht="16.5">
      <c r="A148" s="6" t="s">
        <v>99</v>
      </c>
      <c r="B148" s="42">
        <f>VLOOKUP(A148,Données!$A$2:$F$47,6,FALSE)</f>
        <v>0</v>
      </c>
      <c r="C148" s="167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3"/>
      <c r="P148" s="43"/>
      <c r="Q148" s="76"/>
      <c r="R148" s="78"/>
      <c r="T148" s="6" t="s">
        <v>95</v>
      </c>
      <c r="U148" s="42">
        <v>0</v>
      </c>
      <c r="V148" s="167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3"/>
      <c r="AI148" s="43"/>
      <c r="AJ148" s="76"/>
    </row>
    <row r="149" spans="1:36" ht="17.25">
      <c r="A149" s="7" t="s">
        <v>114</v>
      </c>
      <c r="B149" s="42">
        <f>VLOOKUP(A149,Données!$A$2:$F$47,6,FALSE)</f>
        <v>50.4</v>
      </c>
      <c r="C149" s="167"/>
      <c r="D149" s="72"/>
      <c r="E149" s="72"/>
      <c r="F149" s="72">
        <f>VLOOKUP(A149,'2013 Juin L''ISLE ADAM'!$C$7:$E$16,3,FALSE)</f>
        <v>47.9</v>
      </c>
      <c r="G149" s="72"/>
      <c r="H149" s="72"/>
      <c r="I149" s="72"/>
      <c r="J149" s="72"/>
      <c r="K149" s="72"/>
      <c r="L149" s="72"/>
      <c r="M149" s="72"/>
      <c r="N149" s="72"/>
      <c r="O149" s="73">
        <f>F149-B149</f>
        <v>-2.5</v>
      </c>
      <c r="P149" s="43"/>
      <c r="Q149" s="76"/>
      <c r="R149" s="78"/>
      <c r="T149" s="6" t="s">
        <v>98</v>
      </c>
      <c r="U149" s="42">
        <v>0</v>
      </c>
      <c r="V149" s="167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3"/>
      <c r="AI149" s="43"/>
      <c r="AJ149" s="76"/>
    </row>
    <row r="150" spans="1:36" ht="16.5">
      <c r="A150" s="6" t="s">
        <v>100</v>
      </c>
      <c r="B150" s="42">
        <f>VLOOKUP(A150,Données!$A$2:$F$47,6,FALSE)</f>
        <v>29.4</v>
      </c>
      <c r="C150" s="167"/>
      <c r="D150" s="72">
        <f>VLOOKUP(A150,'2013 Avril VILLENNES'!$C$7:$E$22,3,FALSE)</f>
        <v>29.6</v>
      </c>
      <c r="E150" s="72">
        <f>VLOOKUP(A150,'2013 Mai SERAINCOURT'!$C$7:$E$25,3,FALSE)</f>
        <v>29.6</v>
      </c>
      <c r="F150" s="72"/>
      <c r="G150" s="72">
        <f>VLOOKUP(A150,'2013 Juin ABLEIGES'!$C$7:$E$23,3,FALSE)</f>
        <v>29.6</v>
      </c>
      <c r="H150" s="72">
        <f>VLOOKUP(A150,'2013 Juillet VILLARCEAUX'!$C$7:$E$23,3,FALSE)</f>
        <v>29.6</v>
      </c>
      <c r="I150" s="72"/>
      <c r="J150" s="72"/>
      <c r="K150" s="72"/>
      <c r="L150" s="72"/>
      <c r="M150" s="72"/>
      <c r="N150" s="72"/>
      <c r="O150" s="73">
        <f>H150-B150</f>
        <v>0.20000000000000284</v>
      </c>
      <c r="P150" s="43"/>
      <c r="Q150" s="76"/>
      <c r="R150" s="78"/>
      <c r="T150" s="6" t="s">
        <v>99</v>
      </c>
      <c r="U150" s="42">
        <v>0</v>
      </c>
      <c r="V150" s="167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3"/>
      <c r="AI150" s="43"/>
      <c r="AJ150" s="76"/>
    </row>
    <row r="151" spans="1:36" ht="15">
      <c r="A151" s="49" t="s">
        <v>117</v>
      </c>
      <c r="C151" s="9">
        <f t="shared" ref="C151" si="16">COUNTA(C106:C150)</f>
        <v>0</v>
      </c>
      <c r="D151" s="9">
        <f t="shared" ref="D151:L151" si="17">COUNTA(D106:D150)</f>
        <v>16</v>
      </c>
      <c r="E151" s="9">
        <f t="shared" si="17"/>
        <v>19</v>
      </c>
      <c r="F151" s="9">
        <f t="shared" si="17"/>
        <v>10</v>
      </c>
      <c r="G151" s="9">
        <f t="shared" si="17"/>
        <v>17</v>
      </c>
      <c r="H151" s="9">
        <f t="shared" si="17"/>
        <v>16</v>
      </c>
      <c r="I151" s="9">
        <f t="shared" si="17"/>
        <v>0</v>
      </c>
      <c r="J151" s="9">
        <f t="shared" si="17"/>
        <v>16</v>
      </c>
      <c r="K151" s="9">
        <f t="shared" si="17"/>
        <v>0</v>
      </c>
      <c r="L151" s="9">
        <f t="shared" si="17"/>
        <v>0</v>
      </c>
      <c r="M151" s="9">
        <f t="shared" ref="M151:N151" si="18">COUNTA(M106:M150)</f>
        <v>0</v>
      </c>
      <c r="N151" s="9">
        <f t="shared" si="18"/>
        <v>0</v>
      </c>
      <c r="R151" s="78"/>
    </row>
    <row r="152" spans="1:36">
      <c r="C152" s="9" t="str">
        <f t="shared" ref="C152" si="19">IF(C151=C100,"OK","KO")</f>
        <v>KO</v>
      </c>
      <c r="D152" s="9" t="str">
        <f t="shared" ref="D152:L152" si="20">IF(D151=D100,"OK","KO")</f>
        <v>OK</v>
      </c>
      <c r="E152" s="9" t="str">
        <f t="shared" si="20"/>
        <v>OK</v>
      </c>
      <c r="F152" s="9" t="str">
        <f t="shared" si="20"/>
        <v>OK</v>
      </c>
      <c r="G152" s="9" t="str">
        <f t="shared" si="20"/>
        <v>OK</v>
      </c>
      <c r="H152" s="9" t="str">
        <f t="shared" si="20"/>
        <v>OK</v>
      </c>
      <c r="I152" s="9" t="str">
        <f t="shared" si="20"/>
        <v>KO</v>
      </c>
      <c r="J152" s="9" t="str">
        <f t="shared" si="20"/>
        <v>OK</v>
      </c>
      <c r="K152" s="9" t="str">
        <f t="shared" si="20"/>
        <v>OK</v>
      </c>
      <c r="L152" s="9" t="str">
        <f t="shared" si="20"/>
        <v>OK</v>
      </c>
      <c r="M152" s="9" t="str">
        <f t="shared" ref="M152:N152" si="21">IF(M151=M100,"OK","KO")</f>
        <v>OK</v>
      </c>
      <c r="N152" s="9" t="str">
        <f t="shared" si="21"/>
        <v>OK</v>
      </c>
    </row>
  </sheetData>
  <sortState ref="T106:AJ150">
    <sortCondition ref="AH106:AH150"/>
  </sortState>
  <mergeCells count="6">
    <mergeCell ref="A1:Q1"/>
    <mergeCell ref="A104:Q104"/>
    <mergeCell ref="A52:Q52"/>
    <mergeCell ref="T1:AG1"/>
    <mergeCell ref="T52:AG52"/>
    <mergeCell ref="T104:AH104"/>
  </mergeCells>
  <conditionalFormatting sqref="D50 C101:N101 C152:N152">
    <cfRule type="containsText" dxfId="1" priority="9" stopIfTrue="1" operator="containsText" text="KO">
      <formula>NOT(ISERROR(SEARCH("KO",C50)))</formula>
    </cfRule>
    <cfRule type="containsText" dxfId="0" priority="10" stopIfTrue="1" operator="containsText" text="OK">
      <formula>NOT(ISERROR(SEARCH("OK",C50)))</formula>
    </cfRule>
  </conditionalFormatting>
  <conditionalFormatting sqref="E152:N152">
    <cfRule type="iconSet" priority="24">
      <iconSet>
        <cfvo type="percent" val="0"/>
        <cfvo type="percent" val="33"/>
        <cfvo type="percent" val="&quot;$C$154&quot;"/>
      </iconSet>
    </cfRule>
    <cfRule type="iconSet" priority="25">
      <iconSet iconSet="3Symbols">
        <cfvo type="percent" val="0"/>
        <cfvo type="percent" val="33"/>
        <cfvo type="percent" val="67"/>
      </iconSet>
    </cfRule>
    <cfRule type="expression" priority="26" stopIfTrue="1">
      <formula>$D$151=$D$100=$D$49</formula>
    </cfRule>
  </conditionalFormatting>
  <pageMargins left="0.23622047244094491" right="0.23622047244094491" top="0.74803149606299213" bottom="0.74803149606299213" header="0.31496062992125984" footer="0.31496062992125984"/>
  <pageSetup paperSize="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W23"/>
  <sheetViews>
    <sheetView zoomScale="70" zoomScaleNormal="70" workbookViewId="0">
      <selection activeCell="L22" sqref="L22"/>
    </sheetView>
  </sheetViews>
  <sheetFormatPr baseColWidth="10" defaultRowHeight="12.75"/>
  <cols>
    <col min="1" max="1" width="1.7109375" style="74" customWidth="1"/>
    <col min="2" max="2" width="8.140625" style="74" bestFit="1" customWidth="1"/>
    <col min="3" max="3" width="28.85546875" style="74" customWidth="1"/>
    <col min="4" max="4" width="11.42578125" style="74"/>
    <col min="5" max="5" width="12.140625" style="74" bestFit="1" customWidth="1"/>
    <col min="6" max="6" width="6.140625" style="74" bestFit="1" customWidth="1"/>
    <col min="7" max="7" width="8.7109375" style="74" bestFit="1" customWidth="1"/>
    <col min="8" max="8" width="6.7109375" style="74" bestFit="1" customWidth="1"/>
    <col min="9" max="9" width="3" style="74" customWidth="1"/>
    <col min="10" max="10" width="8.140625" style="74" bestFit="1" customWidth="1"/>
    <col min="11" max="11" width="25" style="74" customWidth="1"/>
    <col min="12" max="12" width="6.140625" style="74" bestFit="1" customWidth="1"/>
    <col min="13" max="13" width="8.7109375" style="74" bestFit="1" customWidth="1"/>
    <col min="14" max="15" width="6.7109375" style="74" bestFit="1" customWidth="1"/>
    <col min="16" max="16" width="8.85546875" style="74" bestFit="1" customWidth="1"/>
    <col min="17" max="17" width="6.85546875" style="74" bestFit="1" customWidth="1"/>
    <col min="18" max="18" width="7.5703125" style="74" customWidth="1"/>
    <col min="19" max="19" width="5.85546875" style="74" customWidth="1"/>
    <col min="20" max="20" width="6.7109375" style="74" customWidth="1"/>
    <col min="21" max="21" width="3.7109375" style="74" customWidth="1"/>
    <col min="22" max="22" width="3.85546875" style="74" bestFit="1" customWidth="1"/>
    <col min="23" max="23" width="5.42578125" style="74" customWidth="1"/>
    <col min="24" max="16384" width="11.42578125" style="74"/>
  </cols>
  <sheetData>
    <row r="2" spans="2:23" ht="36.75" customHeight="1">
      <c r="B2" s="241" t="s">
        <v>126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</row>
    <row r="3" spans="2:23" ht="6.75" customHeight="1" thickBot="1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2:23" ht="15.75" customHeight="1">
      <c r="B4" s="218" t="s">
        <v>103</v>
      </c>
      <c r="C4" s="180" t="s">
        <v>30</v>
      </c>
      <c r="D4" s="220" t="s">
        <v>127</v>
      </c>
      <c r="E4" s="220" t="s">
        <v>110</v>
      </c>
      <c r="F4" s="221" t="s">
        <v>101</v>
      </c>
      <c r="G4" s="222"/>
      <c r="H4" s="223"/>
      <c r="I4" s="14"/>
      <c r="J4" s="224" t="s">
        <v>103</v>
      </c>
      <c r="K4" s="180" t="s">
        <v>30</v>
      </c>
      <c r="L4" s="182" t="s">
        <v>102</v>
      </c>
      <c r="M4" s="183"/>
      <c r="N4" s="184"/>
      <c r="O4" s="185" t="s">
        <v>31</v>
      </c>
      <c r="P4" s="186"/>
      <c r="Q4" s="187"/>
      <c r="R4" s="190" t="s">
        <v>121</v>
      </c>
      <c r="S4" s="190" t="s">
        <v>122</v>
      </c>
      <c r="T4" s="192" t="s">
        <v>123</v>
      </c>
    </row>
    <row r="5" spans="2:23" ht="16.5" thickBot="1">
      <c r="B5" s="219"/>
      <c r="C5" s="181"/>
      <c r="D5" s="181"/>
      <c r="E5" s="181"/>
      <c r="F5" s="22" t="s">
        <v>32</v>
      </c>
      <c r="G5" s="23" t="s">
        <v>33</v>
      </c>
      <c r="H5" s="24" t="s">
        <v>34</v>
      </c>
      <c r="I5" s="14"/>
      <c r="J5" s="225"/>
      <c r="K5" s="181"/>
      <c r="L5" s="25" t="s">
        <v>32</v>
      </c>
      <c r="M5" s="26" t="s">
        <v>33</v>
      </c>
      <c r="N5" s="27" t="s">
        <v>34</v>
      </c>
      <c r="O5" s="28" t="s">
        <v>32</v>
      </c>
      <c r="P5" s="29" t="s">
        <v>33</v>
      </c>
      <c r="Q5" s="30" t="s">
        <v>34</v>
      </c>
      <c r="R5" s="191"/>
      <c r="S5" s="191"/>
      <c r="T5" s="193"/>
    </row>
    <row r="6" spans="2:23" ht="6" customHeight="1" thickBot="1">
      <c r="C6" s="86"/>
      <c r="D6" s="85"/>
      <c r="E6" s="35"/>
      <c r="F6" s="16"/>
      <c r="G6" s="17"/>
      <c r="H6" s="13"/>
      <c r="I6" s="13"/>
      <c r="J6" s="13"/>
      <c r="K6" s="87"/>
      <c r="L6" s="19"/>
      <c r="M6" s="20"/>
      <c r="N6" s="21"/>
      <c r="O6" s="19"/>
      <c r="P6" s="20"/>
      <c r="Q6" s="21"/>
    </row>
    <row r="7" spans="2:23" ht="19.5" customHeight="1" thickTop="1">
      <c r="B7" s="215">
        <v>1</v>
      </c>
      <c r="C7" s="80" t="s">
        <v>75</v>
      </c>
      <c r="D7" s="84">
        <f>VLOOKUP(C7,Données!$A$2:$F$47,6,FALSE)</f>
        <v>24.1</v>
      </c>
      <c r="E7" s="226">
        <f>AVERAGE(D7:D9)</f>
        <v>33.466666666666669</v>
      </c>
      <c r="F7" s="203">
        <v>29</v>
      </c>
      <c r="G7" s="229">
        <v>32</v>
      </c>
      <c r="H7" s="232">
        <f>F7+G7</f>
        <v>61</v>
      </c>
      <c r="J7" s="215">
        <v>1</v>
      </c>
      <c r="K7" s="80" t="s">
        <v>75</v>
      </c>
      <c r="L7" s="203">
        <v>14</v>
      </c>
      <c r="M7" s="212">
        <v>17</v>
      </c>
      <c r="N7" s="237">
        <f>L7+M7</f>
        <v>31</v>
      </c>
      <c r="O7" s="200">
        <v>40</v>
      </c>
      <c r="P7" s="203">
        <v>38</v>
      </c>
      <c r="Q7" s="206">
        <f>SUM(O7:P9)</f>
        <v>78</v>
      </c>
      <c r="R7" s="209">
        <v>2</v>
      </c>
      <c r="S7" s="194">
        <v>9</v>
      </c>
      <c r="T7" s="197">
        <v>7</v>
      </c>
      <c r="U7" s="188"/>
      <c r="V7" s="189">
        <f t="shared" ref="V7" si="0">R7*3+S7*2+T7*1</f>
        <v>31</v>
      </c>
      <c r="W7" s="179" t="str">
        <f>IF(N7=V7,"OK","KO")</f>
        <v>OK</v>
      </c>
    </row>
    <row r="8" spans="2:23" ht="19.5" customHeight="1">
      <c r="B8" s="216"/>
      <c r="C8" s="58" t="s">
        <v>81</v>
      </c>
      <c r="D8" s="44">
        <f>VLOOKUP(C8,Données!$A$2:$F$47,6,FALSE)</f>
        <v>40.6</v>
      </c>
      <c r="E8" s="227"/>
      <c r="F8" s="204"/>
      <c r="G8" s="230"/>
      <c r="H8" s="233"/>
      <c r="J8" s="216"/>
      <c r="K8" s="58" t="s">
        <v>81</v>
      </c>
      <c r="L8" s="204"/>
      <c r="M8" s="213"/>
      <c r="N8" s="238"/>
      <c r="O8" s="201"/>
      <c r="P8" s="204"/>
      <c r="Q8" s="207"/>
      <c r="R8" s="210"/>
      <c r="S8" s="195"/>
      <c r="T8" s="198"/>
      <c r="U8" s="188"/>
      <c r="V8" s="173"/>
      <c r="W8" s="174"/>
    </row>
    <row r="9" spans="2:23" ht="18.75" thickBot="1">
      <c r="B9" s="217"/>
      <c r="C9" s="61" t="s">
        <v>61</v>
      </c>
      <c r="D9" s="56">
        <f>VLOOKUP(C9,Données!$A$2:$F$47,6,FALSE)</f>
        <v>35.700000000000003</v>
      </c>
      <c r="E9" s="228"/>
      <c r="F9" s="205"/>
      <c r="G9" s="231"/>
      <c r="H9" s="234"/>
      <c r="J9" s="217"/>
      <c r="K9" s="61" t="s">
        <v>61</v>
      </c>
      <c r="L9" s="205"/>
      <c r="M9" s="214"/>
      <c r="N9" s="239"/>
      <c r="O9" s="202"/>
      <c r="P9" s="205"/>
      <c r="Q9" s="208"/>
      <c r="R9" s="211"/>
      <c r="S9" s="196"/>
      <c r="T9" s="199"/>
      <c r="U9" s="188"/>
      <c r="V9" s="173"/>
      <c r="W9" s="174"/>
    </row>
    <row r="10" spans="2:23" ht="18.75" thickTop="1">
      <c r="B10" s="235">
        <v>2</v>
      </c>
      <c r="C10" s="59" t="s">
        <v>76</v>
      </c>
      <c r="D10" s="84">
        <f>VLOOKUP(C10,Données!$A$2:$F$47,6,FALSE)</f>
        <v>32.6</v>
      </c>
      <c r="E10" s="226">
        <f>AVERAGE(D10:D12)</f>
        <v>34.366666666666667</v>
      </c>
      <c r="F10" s="203">
        <v>30</v>
      </c>
      <c r="G10" s="229">
        <v>27</v>
      </c>
      <c r="H10" s="232">
        <f>F10+G10</f>
        <v>57</v>
      </c>
      <c r="J10" s="235">
        <v>2</v>
      </c>
      <c r="K10" s="58" t="s">
        <v>90</v>
      </c>
      <c r="L10" s="203">
        <v>13</v>
      </c>
      <c r="M10" s="212">
        <v>14</v>
      </c>
      <c r="N10" s="237">
        <f>L10+M10</f>
        <v>27</v>
      </c>
      <c r="O10" s="200">
        <v>41</v>
      </c>
      <c r="P10" s="203">
        <v>41</v>
      </c>
      <c r="Q10" s="206">
        <f>SUM(O10:P12)</f>
        <v>82</v>
      </c>
      <c r="R10" s="209">
        <v>1</v>
      </c>
      <c r="S10" s="194">
        <v>7</v>
      </c>
      <c r="T10" s="197">
        <v>10</v>
      </c>
      <c r="V10" s="173">
        <f>R10*3+S10*2+T10*1</f>
        <v>27</v>
      </c>
      <c r="W10" s="174" t="str">
        <f>IF(N11=V11,"OK","KO")</f>
        <v>OK</v>
      </c>
    </row>
    <row r="11" spans="2:23" ht="18">
      <c r="B11" s="236"/>
      <c r="C11" s="58" t="s">
        <v>92</v>
      </c>
      <c r="D11" s="44">
        <f>VLOOKUP(C11,Données!$A$2:$F$47,6,FALSE)</f>
        <v>51.4</v>
      </c>
      <c r="E11" s="227"/>
      <c r="F11" s="204"/>
      <c r="G11" s="230"/>
      <c r="H11" s="233"/>
      <c r="J11" s="236"/>
      <c r="K11" s="60" t="s">
        <v>66</v>
      </c>
      <c r="L11" s="204"/>
      <c r="M11" s="213"/>
      <c r="N11" s="238"/>
      <c r="O11" s="201"/>
      <c r="P11" s="204"/>
      <c r="Q11" s="207"/>
      <c r="R11" s="210"/>
      <c r="S11" s="195"/>
      <c r="T11" s="198"/>
      <c r="V11" s="173"/>
      <c r="W11" s="174"/>
    </row>
    <row r="12" spans="2:23" ht="18.75" thickBot="1">
      <c r="B12" s="240"/>
      <c r="C12" s="57" t="s">
        <v>96</v>
      </c>
      <c r="D12" s="56">
        <f>VLOOKUP(C12,Données!$A$2:$F$47,6,FALSE)</f>
        <v>19.100000000000001</v>
      </c>
      <c r="E12" s="228"/>
      <c r="F12" s="205"/>
      <c r="G12" s="231"/>
      <c r="H12" s="234"/>
      <c r="J12" s="240"/>
      <c r="K12" s="57" t="s">
        <v>71</v>
      </c>
      <c r="L12" s="205"/>
      <c r="M12" s="214"/>
      <c r="N12" s="239"/>
      <c r="O12" s="202"/>
      <c r="P12" s="205"/>
      <c r="Q12" s="208"/>
      <c r="R12" s="211"/>
      <c r="S12" s="196"/>
      <c r="T12" s="199"/>
      <c r="V12" s="173"/>
      <c r="W12" s="174"/>
    </row>
    <row r="13" spans="2:23" ht="18.75" thickTop="1">
      <c r="B13" s="235">
        <v>3</v>
      </c>
      <c r="C13" s="58" t="s">
        <v>90</v>
      </c>
      <c r="D13" s="84">
        <f>VLOOKUP(C13,Données!$A$2:$F$47,6,FALSE)</f>
        <v>31.8</v>
      </c>
      <c r="E13" s="226">
        <f>AVERAGE(D13:D15)</f>
        <v>31.533333333333335</v>
      </c>
      <c r="F13" s="203">
        <v>27</v>
      </c>
      <c r="G13" s="229">
        <v>28</v>
      </c>
      <c r="H13" s="232">
        <f>F13+G13</f>
        <v>55</v>
      </c>
      <c r="J13" s="236">
        <v>3</v>
      </c>
      <c r="K13" s="59" t="s">
        <v>76</v>
      </c>
      <c r="L13" s="204">
        <v>14</v>
      </c>
      <c r="M13" s="213">
        <v>12</v>
      </c>
      <c r="N13" s="237">
        <f>SUM(L13:M15)</f>
        <v>26</v>
      </c>
      <c r="O13" s="200">
        <v>40</v>
      </c>
      <c r="P13" s="203">
        <v>43</v>
      </c>
      <c r="Q13" s="206">
        <f>SUM(O13:P15)</f>
        <v>83</v>
      </c>
      <c r="R13" s="209">
        <v>0</v>
      </c>
      <c r="S13" s="194">
        <v>11</v>
      </c>
      <c r="T13" s="197">
        <v>4</v>
      </c>
      <c r="V13" s="173">
        <f>R13*3+S13*2+T13*1</f>
        <v>26</v>
      </c>
      <c r="W13" s="174" t="str">
        <f>IF(N13=V13,"OK","KO")</f>
        <v>OK</v>
      </c>
    </row>
    <row r="14" spans="2:23" ht="18">
      <c r="B14" s="236"/>
      <c r="C14" s="60" t="s">
        <v>66</v>
      </c>
      <c r="D14" s="44">
        <f>VLOOKUP(C14,Données!$A$2:$F$47,6,FALSE)</f>
        <v>18.100000000000001</v>
      </c>
      <c r="E14" s="227"/>
      <c r="F14" s="204"/>
      <c r="G14" s="230"/>
      <c r="H14" s="233"/>
      <c r="J14" s="236"/>
      <c r="K14" s="58" t="s">
        <v>92</v>
      </c>
      <c r="L14" s="204"/>
      <c r="M14" s="213"/>
      <c r="N14" s="238"/>
      <c r="O14" s="201"/>
      <c r="P14" s="204"/>
      <c r="Q14" s="207"/>
      <c r="R14" s="210"/>
      <c r="S14" s="195"/>
      <c r="T14" s="198"/>
      <c r="V14" s="173"/>
      <c r="W14" s="174"/>
    </row>
    <row r="15" spans="2:23" ht="18.75" thickBot="1">
      <c r="B15" s="240"/>
      <c r="C15" s="57" t="s">
        <v>71</v>
      </c>
      <c r="D15" s="56">
        <f>VLOOKUP(C15,Données!$A$2:$F$47,6,FALSE)</f>
        <v>44.7</v>
      </c>
      <c r="E15" s="228"/>
      <c r="F15" s="205"/>
      <c r="G15" s="231"/>
      <c r="H15" s="234"/>
      <c r="J15" s="240"/>
      <c r="K15" s="57" t="s">
        <v>96</v>
      </c>
      <c r="L15" s="205"/>
      <c r="M15" s="214"/>
      <c r="N15" s="239"/>
      <c r="O15" s="202"/>
      <c r="P15" s="205"/>
      <c r="Q15" s="208"/>
      <c r="R15" s="211"/>
      <c r="S15" s="196"/>
      <c r="T15" s="199"/>
      <c r="V15" s="173"/>
      <c r="W15" s="174"/>
    </row>
    <row r="16" spans="2:23" ht="18.75" thickTop="1">
      <c r="B16" s="235">
        <v>4</v>
      </c>
      <c r="C16" s="59" t="s">
        <v>64</v>
      </c>
      <c r="D16" s="84">
        <f>VLOOKUP(C16,Données!$A$2:$F$47,6,FALSE)</f>
        <v>53.7</v>
      </c>
      <c r="E16" s="226">
        <f>AVERAGE(D16:D17)</f>
        <v>34.85</v>
      </c>
      <c r="F16" s="203">
        <v>25</v>
      </c>
      <c r="G16" s="229">
        <v>29</v>
      </c>
      <c r="H16" s="232">
        <f>F16+G16</f>
        <v>54</v>
      </c>
      <c r="J16" s="235">
        <v>4</v>
      </c>
      <c r="K16" s="80" t="s">
        <v>62</v>
      </c>
      <c r="L16" s="203">
        <v>11</v>
      </c>
      <c r="M16" s="212">
        <v>13</v>
      </c>
      <c r="N16" s="237">
        <f>L16+M16</f>
        <v>24</v>
      </c>
      <c r="O16" s="200">
        <v>43</v>
      </c>
      <c r="P16" s="203">
        <v>42</v>
      </c>
      <c r="Q16" s="206">
        <f>SUM(O16:P18)</f>
        <v>85</v>
      </c>
      <c r="R16" s="209">
        <v>1</v>
      </c>
      <c r="S16" s="194">
        <v>6</v>
      </c>
      <c r="T16" s="197">
        <v>9</v>
      </c>
      <c r="V16" s="173">
        <f>R16*3+S16*2+T16*1</f>
        <v>24</v>
      </c>
      <c r="W16" s="174" t="str">
        <f>IF(N17=V17,"OK","KO")</f>
        <v>OK</v>
      </c>
    </row>
    <row r="17" spans="2:23" ht="18.75" thickBot="1">
      <c r="B17" s="236"/>
      <c r="C17" s="57" t="s">
        <v>89</v>
      </c>
      <c r="D17" s="56">
        <f>VLOOKUP(C17,Données!$A$2:$F$47,6,FALSE)</f>
        <v>16</v>
      </c>
      <c r="E17" s="227"/>
      <c r="F17" s="204"/>
      <c r="G17" s="230"/>
      <c r="H17" s="234"/>
      <c r="J17" s="236"/>
      <c r="K17" s="79" t="s">
        <v>80</v>
      </c>
      <c r="L17" s="204"/>
      <c r="M17" s="213"/>
      <c r="N17" s="238"/>
      <c r="O17" s="201"/>
      <c r="P17" s="204"/>
      <c r="Q17" s="207"/>
      <c r="R17" s="210"/>
      <c r="S17" s="195"/>
      <c r="T17" s="198"/>
      <c r="V17" s="173"/>
      <c r="W17" s="174"/>
    </row>
    <row r="18" spans="2:23" ht="19.5" thickTop="1" thickBot="1">
      <c r="B18" s="235">
        <v>5</v>
      </c>
      <c r="C18" s="80" t="s">
        <v>62</v>
      </c>
      <c r="D18" s="84">
        <f>VLOOKUP(C18,Données!$A$2:$F$47,6,FALSE)</f>
        <v>29.2</v>
      </c>
      <c r="E18" s="226">
        <f>AVERAGE(D18:D20)</f>
        <v>25.733333333333334</v>
      </c>
      <c r="F18" s="203">
        <v>22</v>
      </c>
      <c r="G18" s="229">
        <v>24</v>
      </c>
      <c r="H18" s="232">
        <f>F18+G18</f>
        <v>46</v>
      </c>
      <c r="J18" s="240"/>
      <c r="K18" s="57" t="s">
        <v>94</v>
      </c>
      <c r="L18" s="205"/>
      <c r="M18" s="214"/>
      <c r="N18" s="239"/>
      <c r="O18" s="202"/>
      <c r="P18" s="205"/>
      <c r="Q18" s="208"/>
      <c r="R18" s="211"/>
      <c r="S18" s="196"/>
      <c r="T18" s="199"/>
      <c r="V18" s="173"/>
      <c r="W18" s="174"/>
    </row>
    <row r="19" spans="2:23" ht="18.75" thickTop="1">
      <c r="B19" s="236"/>
      <c r="C19" s="79" t="s">
        <v>80</v>
      </c>
      <c r="D19" s="44">
        <f>VLOOKUP(C19,Données!$A$2:$F$47,6,FALSE)</f>
        <v>29.2</v>
      </c>
      <c r="E19" s="227"/>
      <c r="F19" s="204"/>
      <c r="G19" s="230"/>
      <c r="H19" s="233"/>
      <c r="J19" s="235">
        <v>5</v>
      </c>
      <c r="K19" s="59" t="s">
        <v>64</v>
      </c>
      <c r="L19" s="203">
        <v>9</v>
      </c>
      <c r="M19" s="212">
        <v>13</v>
      </c>
      <c r="N19" s="237">
        <f>L19+M19</f>
        <v>22</v>
      </c>
      <c r="O19" s="200">
        <v>45</v>
      </c>
      <c r="P19" s="203">
        <v>42</v>
      </c>
      <c r="Q19" s="206">
        <f>SUM(O19:P20)</f>
        <v>87</v>
      </c>
      <c r="R19" s="210">
        <v>0</v>
      </c>
      <c r="S19" s="195">
        <v>6</v>
      </c>
      <c r="T19" s="198">
        <v>10</v>
      </c>
      <c r="V19" s="175">
        <f>R19*3+S19*2+T19*1</f>
        <v>22</v>
      </c>
      <c r="W19" s="177" t="s">
        <v>129</v>
      </c>
    </row>
    <row r="20" spans="2:23" ht="18.75" thickBot="1">
      <c r="B20" s="240"/>
      <c r="C20" s="57" t="s">
        <v>94</v>
      </c>
      <c r="D20" s="56">
        <f>VLOOKUP(C20,Données!$A$2:$F$47,6,FALSE)</f>
        <v>18.8</v>
      </c>
      <c r="E20" s="228"/>
      <c r="F20" s="205"/>
      <c r="G20" s="231"/>
      <c r="H20" s="234"/>
      <c r="J20" s="240"/>
      <c r="K20" s="57" t="s">
        <v>89</v>
      </c>
      <c r="L20" s="205"/>
      <c r="M20" s="214"/>
      <c r="N20" s="239"/>
      <c r="O20" s="202"/>
      <c r="P20" s="205"/>
      <c r="Q20" s="208"/>
      <c r="R20" s="211"/>
      <c r="S20" s="196"/>
      <c r="T20" s="199"/>
      <c r="V20" s="176"/>
      <c r="W20" s="178"/>
    </row>
    <row r="21" spans="2:23" ht="18">
      <c r="R21" s="91">
        <f ca="1">SUM(R7:R27)</f>
        <v>4</v>
      </c>
      <c r="S21" s="91">
        <f ca="1">SUM(S7:S27)</f>
        <v>33</v>
      </c>
      <c r="T21" s="91">
        <f ca="1">SUM(T7:T27)</f>
        <v>30</v>
      </c>
      <c r="V21" s="88"/>
      <c r="W21" s="90"/>
    </row>
    <row r="22" spans="2:23" ht="15">
      <c r="V22" s="88"/>
      <c r="W22" s="89"/>
    </row>
    <row r="23" spans="2:23" ht="15">
      <c r="V23" s="88"/>
      <c r="W23" s="89"/>
    </row>
  </sheetData>
  <mergeCells count="99">
    <mergeCell ref="B2:T2"/>
    <mergeCell ref="R16:R18"/>
    <mergeCell ref="S16:S18"/>
    <mergeCell ref="T16:T18"/>
    <mergeCell ref="L16:L18"/>
    <mergeCell ref="M16:M18"/>
    <mergeCell ref="N16:N18"/>
    <mergeCell ref="O16:O18"/>
    <mergeCell ref="P16:P18"/>
    <mergeCell ref="Q16:Q18"/>
    <mergeCell ref="Q10:Q12"/>
    <mergeCell ref="R10:R12"/>
    <mergeCell ref="S10:S12"/>
    <mergeCell ref="T10:T12"/>
    <mergeCell ref="B18:B20"/>
    <mergeCell ref="E18:E20"/>
    <mergeCell ref="O10:O12"/>
    <mergeCell ref="P10:P12"/>
    <mergeCell ref="F18:F20"/>
    <mergeCell ref="G18:G20"/>
    <mergeCell ref="H18:H20"/>
    <mergeCell ref="J16:J18"/>
    <mergeCell ref="J10:J12"/>
    <mergeCell ref="J19:J20"/>
    <mergeCell ref="L19:L20"/>
    <mergeCell ref="M19:M20"/>
    <mergeCell ref="J13:J15"/>
    <mergeCell ref="L13:L15"/>
    <mergeCell ref="M13:M15"/>
    <mergeCell ref="N13:N15"/>
    <mergeCell ref="O13:O15"/>
    <mergeCell ref="B10:B12"/>
    <mergeCell ref="E10:E12"/>
    <mergeCell ref="F10:F12"/>
    <mergeCell ref="G10:G12"/>
    <mergeCell ref="H10:H12"/>
    <mergeCell ref="B13:B15"/>
    <mergeCell ref="E13:E15"/>
    <mergeCell ref="F13:F15"/>
    <mergeCell ref="G13:G15"/>
    <mergeCell ref="H13:H15"/>
    <mergeCell ref="N7:N9"/>
    <mergeCell ref="L10:L12"/>
    <mergeCell ref="M10:M12"/>
    <mergeCell ref="N10:N12"/>
    <mergeCell ref="T19:T20"/>
    <mergeCell ref="N19:N20"/>
    <mergeCell ref="O19:O20"/>
    <mergeCell ref="P19:P20"/>
    <mergeCell ref="Q19:Q20"/>
    <mergeCell ref="R19:R20"/>
    <mergeCell ref="S19:S20"/>
    <mergeCell ref="T13:T15"/>
    <mergeCell ref="P13:P15"/>
    <mergeCell ref="Q13:Q15"/>
    <mergeCell ref="R13:R15"/>
    <mergeCell ref="S13:S15"/>
    <mergeCell ref="B16:B17"/>
    <mergeCell ref="E16:E17"/>
    <mergeCell ref="F16:F17"/>
    <mergeCell ref="G16:G17"/>
    <mergeCell ref="H16:H17"/>
    <mergeCell ref="J7:J9"/>
    <mergeCell ref="L7:L9"/>
    <mergeCell ref="B4:B5"/>
    <mergeCell ref="C4:C5"/>
    <mergeCell ref="D4:D5"/>
    <mergeCell ref="E4:E5"/>
    <mergeCell ref="F4:H4"/>
    <mergeCell ref="J4:J5"/>
    <mergeCell ref="B7:B9"/>
    <mergeCell ref="E7:E9"/>
    <mergeCell ref="F7:F9"/>
    <mergeCell ref="G7:G9"/>
    <mergeCell ref="H7:H9"/>
    <mergeCell ref="W7:W9"/>
    <mergeCell ref="K4:K5"/>
    <mergeCell ref="L4:N4"/>
    <mergeCell ref="O4:Q4"/>
    <mergeCell ref="U7:U9"/>
    <mergeCell ref="V7:V9"/>
    <mergeCell ref="R4:R5"/>
    <mergeCell ref="S4:S5"/>
    <mergeCell ref="T4:T5"/>
    <mergeCell ref="S7:S9"/>
    <mergeCell ref="T7:T9"/>
    <mergeCell ref="O7:O9"/>
    <mergeCell ref="P7:P9"/>
    <mergeCell ref="Q7:Q9"/>
    <mergeCell ref="R7:R9"/>
    <mergeCell ref="M7:M9"/>
    <mergeCell ref="V10:V12"/>
    <mergeCell ref="V16:V18"/>
    <mergeCell ref="W10:W12"/>
    <mergeCell ref="W16:W18"/>
    <mergeCell ref="V19:V20"/>
    <mergeCell ref="W19:W20"/>
    <mergeCell ref="V13:V15"/>
    <mergeCell ref="W13:W15"/>
  </mergeCells>
  <conditionalFormatting sqref="W16 W10 W7 W12:W13 W21:W23 W18:W19">
    <cfRule type="cellIs" dxfId="57" priority="16" operator="equal">
      <formula>"OK"</formula>
    </cfRule>
  </conditionalFormatting>
  <conditionalFormatting sqref="W16 W10 W7 W12:W13 W21:W23 W18:W19">
    <cfRule type="expression" dxfId="56" priority="15">
      <formula>#REF!=#REF!</formula>
    </cfRule>
  </conditionalFormatting>
  <conditionalFormatting sqref="W12 W7 W21:W23 W18:W19">
    <cfRule type="cellIs" dxfId="55" priority="13" operator="equal">
      <formula>"KO"</formula>
    </cfRule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W10">
    <cfRule type="cellIs" dxfId="54" priority="9" operator="equal">
      <formula>"KO"</formula>
    </cfRule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W16">
    <cfRule type="cellIs" dxfId="53" priority="5" operator="equal">
      <formula>"KO"</formula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W13">
    <cfRule type="cellIs" dxfId="52" priority="1" operator="equal">
      <formula>"KO"</formula>
    </cfRule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2:W27"/>
  <sheetViews>
    <sheetView zoomScale="70" zoomScaleNormal="70" workbookViewId="0">
      <selection activeCell="C15" sqref="C15"/>
    </sheetView>
  </sheetViews>
  <sheetFormatPr baseColWidth="10" defaultRowHeight="12.75"/>
  <cols>
    <col min="1" max="1" width="1.7109375" style="74" customWidth="1"/>
    <col min="2" max="2" width="8.140625" style="74" bestFit="1" customWidth="1"/>
    <col min="3" max="3" width="30.28515625" style="74" customWidth="1"/>
    <col min="4" max="4" width="11.42578125" style="74"/>
    <col min="5" max="5" width="12.140625" style="74" bestFit="1" customWidth="1"/>
    <col min="6" max="6" width="6.140625" style="74" bestFit="1" customWidth="1"/>
    <col min="7" max="7" width="8.7109375" style="74" bestFit="1" customWidth="1"/>
    <col min="8" max="8" width="6.7109375" style="74" bestFit="1" customWidth="1"/>
    <col min="9" max="9" width="3" style="74" customWidth="1"/>
    <col min="10" max="10" width="8.140625" style="74" bestFit="1" customWidth="1"/>
    <col min="11" max="11" width="26.28515625" style="74" customWidth="1"/>
    <col min="12" max="12" width="6.140625" style="74" bestFit="1" customWidth="1"/>
    <col min="13" max="13" width="8.7109375" style="74" bestFit="1" customWidth="1"/>
    <col min="14" max="15" width="6.7109375" style="74" bestFit="1" customWidth="1"/>
    <col min="16" max="16" width="8.85546875" style="74" bestFit="1" customWidth="1"/>
    <col min="17" max="17" width="6.85546875" style="74" bestFit="1" customWidth="1"/>
    <col min="18" max="18" width="7.5703125" style="74" customWidth="1"/>
    <col min="19" max="19" width="5.85546875" style="74" customWidth="1"/>
    <col min="20" max="20" width="6.7109375" style="74" customWidth="1"/>
    <col min="21" max="21" width="3.7109375" style="74" customWidth="1"/>
    <col min="22" max="22" width="3.85546875" style="74" bestFit="1" customWidth="1"/>
    <col min="23" max="23" width="5.42578125" style="74" customWidth="1"/>
    <col min="24" max="16384" width="11.42578125" style="74"/>
  </cols>
  <sheetData>
    <row r="2" spans="2:23" ht="36.75" customHeight="1">
      <c r="B2" s="241" t="s">
        <v>130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</row>
    <row r="3" spans="2:23" ht="6.75" customHeight="1" thickBot="1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2:23" ht="15.75" customHeight="1">
      <c r="B4" s="218" t="s">
        <v>103</v>
      </c>
      <c r="C4" s="180" t="s">
        <v>30</v>
      </c>
      <c r="D4" s="220" t="s">
        <v>127</v>
      </c>
      <c r="E4" s="220" t="s">
        <v>110</v>
      </c>
      <c r="F4" s="221" t="s">
        <v>101</v>
      </c>
      <c r="G4" s="222"/>
      <c r="H4" s="223"/>
      <c r="I4" s="14"/>
      <c r="J4" s="224" t="s">
        <v>103</v>
      </c>
      <c r="K4" s="180" t="s">
        <v>30</v>
      </c>
      <c r="L4" s="182" t="s">
        <v>102</v>
      </c>
      <c r="M4" s="183"/>
      <c r="N4" s="184"/>
      <c r="O4" s="185" t="s">
        <v>31</v>
      </c>
      <c r="P4" s="186"/>
      <c r="Q4" s="187"/>
      <c r="R4" s="190" t="s">
        <v>121</v>
      </c>
      <c r="S4" s="190" t="s">
        <v>122</v>
      </c>
      <c r="T4" s="192" t="s">
        <v>123</v>
      </c>
    </row>
    <row r="5" spans="2:23" ht="16.5" thickBot="1">
      <c r="B5" s="219"/>
      <c r="C5" s="181"/>
      <c r="D5" s="181"/>
      <c r="E5" s="181"/>
      <c r="F5" s="22" t="s">
        <v>32</v>
      </c>
      <c r="G5" s="23" t="s">
        <v>33</v>
      </c>
      <c r="H5" s="24" t="s">
        <v>34</v>
      </c>
      <c r="I5" s="14"/>
      <c r="J5" s="225"/>
      <c r="K5" s="181"/>
      <c r="L5" s="25" t="s">
        <v>32</v>
      </c>
      <c r="M5" s="26" t="s">
        <v>33</v>
      </c>
      <c r="N5" s="27" t="s">
        <v>34</v>
      </c>
      <c r="O5" s="28" t="s">
        <v>32</v>
      </c>
      <c r="P5" s="29" t="s">
        <v>33</v>
      </c>
      <c r="Q5" s="30" t="s">
        <v>34</v>
      </c>
      <c r="R5" s="191"/>
      <c r="S5" s="191"/>
      <c r="T5" s="193"/>
    </row>
    <row r="6" spans="2:23" ht="6" customHeight="1" thickBot="1">
      <c r="C6" s="93"/>
      <c r="D6" s="85"/>
      <c r="E6" s="35"/>
      <c r="F6" s="16"/>
      <c r="G6" s="17"/>
      <c r="H6" s="13"/>
      <c r="I6" s="13"/>
      <c r="J6" s="13"/>
      <c r="K6" s="87"/>
      <c r="L6" s="19"/>
      <c r="M6" s="20"/>
      <c r="N6" s="21"/>
      <c r="O6" s="19"/>
      <c r="P6" s="20"/>
      <c r="Q6" s="21"/>
    </row>
    <row r="7" spans="2:23" ht="20.100000000000001" customHeight="1" thickTop="1">
      <c r="B7" s="257">
        <v>1</v>
      </c>
      <c r="C7" s="97" t="s">
        <v>89</v>
      </c>
      <c r="D7" s="103">
        <f>VLOOKUP(C7,Données!$A$2:$F$47,6,FALSE)</f>
        <v>16</v>
      </c>
      <c r="E7" s="248">
        <f>AVERAGE(D7:D9)</f>
        <v>33.1</v>
      </c>
      <c r="F7" s="203"/>
      <c r="G7" s="229">
        <v>14</v>
      </c>
      <c r="H7" s="232">
        <f>F7+G7</f>
        <v>14</v>
      </c>
      <c r="J7" s="257">
        <v>1</v>
      </c>
      <c r="K7" s="97" t="s">
        <v>89</v>
      </c>
      <c r="L7" s="255"/>
      <c r="M7" s="213">
        <v>5</v>
      </c>
      <c r="N7" s="237">
        <f>L7+M7</f>
        <v>5</v>
      </c>
      <c r="O7" s="201"/>
      <c r="P7" s="204">
        <v>66</v>
      </c>
      <c r="Q7" s="242">
        <f>SUM(O7:P9)</f>
        <v>66</v>
      </c>
      <c r="R7" s="210">
        <v>0</v>
      </c>
      <c r="S7" s="195">
        <v>1</v>
      </c>
      <c r="T7" s="198">
        <v>3</v>
      </c>
      <c r="U7" s="188"/>
      <c r="V7" s="189">
        <f>R10*3+S10*2+T10*1</f>
        <v>5</v>
      </c>
      <c r="W7" s="179" t="str">
        <f>IF(N10=V7,"OK","KO")</f>
        <v>OK</v>
      </c>
    </row>
    <row r="8" spans="2:23" ht="20.100000000000001" customHeight="1">
      <c r="B8" s="258"/>
      <c r="C8" s="98" t="s">
        <v>81</v>
      </c>
      <c r="D8" s="104">
        <f>VLOOKUP(C8,Données!$A$2:$F$47,6,FALSE)</f>
        <v>40.6</v>
      </c>
      <c r="E8" s="249"/>
      <c r="F8" s="204"/>
      <c r="G8" s="230"/>
      <c r="H8" s="233"/>
      <c r="J8" s="258"/>
      <c r="K8" s="98" t="s">
        <v>81</v>
      </c>
      <c r="L8" s="255"/>
      <c r="M8" s="213"/>
      <c r="N8" s="238"/>
      <c r="O8" s="201"/>
      <c r="P8" s="204"/>
      <c r="Q8" s="243"/>
      <c r="R8" s="210"/>
      <c r="S8" s="195"/>
      <c r="T8" s="198"/>
      <c r="U8" s="188"/>
      <c r="V8" s="173"/>
      <c r="W8" s="174"/>
    </row>
    <row r="9" spans="2:23" ht="20.100000000000001" customHeight="1" thickBot="1">
      <c r="B9" s="259"/>
      <c r="C9" s="99" t="s">
        <v>60</v>
      </c>
      <c r="D9" s="105">
        <f>VLOOKUP(C9,Données!$A$2:$F$47,6,FALSE)</f>
        <v>42.7</v>
      </c>
      <c r="E9" s="250"/>
      <c r="F9" s="205"/>
      <c r="G9" s="231"/>
      <c r="H9" s="234"/>
      <c r="J9" s="259"/>
      <c r="K9" s="99" t="s">
        <v>60</v>
      </c>
      <c r="L9" s="256"/>
      <c r="M9" s="214"/>
      <c r="N9" s="239"/>
      <c r="O9" s="202"/>
      <c r="P9" s="205"/>
      <c r="Q9" s="244"/>
      <c r="R9" s="211"/>
      <c r="S9" s="196"/>
      <c r="T9" s="199"/>
      <c r="U9" s="188"/>
      <c r="V9" s="173"/>
      <c r="W9" s="174"/>
    </row>
    <row r="10" spans="2:23" ht="20.100000000000001" customHeight="1" thickTop="1">
      <c r="B10" s="251">
        <v>2</v>
      </c>
      <c r="C10" s="94" t="s">
        <v>66</v>
      </c>
      <c r="D10" s="103">
        <f>VLOOKUP(C10,Données!$A$2:$F$47,6,FALSE)</f>
        <v>18.100000000000001</v>
      </c>
      <c r="E10" s="248">
        <f>AVERAGE(D10:D12)</f>
        <v>28.8</v>
      </c>
      <c r="F10" s="203"/>
      <c r="G10" s="229">
        <v>12</v>
      </c>
      <c r="H10" s="232">
        <f>F10+G10</f>
        <v>12</v>
      </c>
      <c r="J10" s="251">
        <v>2</v>
      </c>
      <c r="K10" s="94" t="s">
        <v>66</v>
      </c>
      <c r="L10" s="203"/>
      <c r="M10" s="212">
        <v>5</v>
      </c>
      <c r="N10" s="237">
        <f>L10+M10</f>
        <v>5</v>
      </c>
      <c r="O10" s="200"/>
      <c r="P10" s="203">
        <v>70</v>
      </c>
      <c r="Q10" s="242">
        <f>SUM(O10:P12)</f>
        <v>70</v>
      </c>
      <c r="R10" s="209">
        <v>0</v>
      </c>
      <c r="S10" s="194">
        <v>2</v>
      </c>
      <c r="T10" s="197">
        <v>1</v>
      </c>
      <c r="V10" s="173">
        <f>R16*3+S16*2+T16*1</f>
        <v>3</v>
      </c>
      <c r="W10" s="174" t="str">
        <f>IF(N17=V11,"OK","KO")</f>
        <v>OK</v>
      </c>
    </row>
    <row r="11" spans="2:23" ht="20.100000000000001" customHeight="1">
      <c r="B11" s="252"/>
      <c r="C11" s="95" t="s">
        <v>61</v>
      </c>
      <c r="D11" s="104">
        <f>VLOOKUP(C11,Données!$A$2:$F$47,6,FALSE)</f>
        <v>35.700000000000003</v>
      </c>
      <c r="E11" s="249"/>
      <c r="F11" s="204"/>
      <c r="G11" s="230"/>
      <c r="H11" s="233"/>
      <c r="J11" s="252"/>
      <c r="K11" s="95" t="s">
        <v>61</v>
      </c>
      <c r="L11" s="204"/>
      <c r="M11" s="213"/>
      <c r="N11" s="238"/>
      <c r="O11" s="201"/>
      <c r="P11" s="204"/>
      <c r="Q11" s="243"/>
      <c r="R11" s="210"/>
      <c r="S11" s="195"/>
      <c r="T11" s="198"/>
      <c r="V11" s="173"/>
      <c r="W11" s="174"/>
    </row>
    <row r="12" spans="2:23" ht="20.100000000000001" customHeight="1" thickBot="1">
      <c r="B12" s="253"/>
      <c r="C12" s="96" t="s">
        <v>76</v>
      </c>
      <c r="D12" s="105">
        <f>VLOOKUP(C12,Données!$A$2:$F$47,6,FALSE)</f>
        <v>32.6</v>
      </c>
      <c r="E12" s="250"/>
      <c r="F12" s="205"/>
      <c r="G12" s="231"/>
      <c r="H12" s="234"/>
      <c r="J12" s="253"/>
      <c r="K12" s="96" t="s">
        <v>76</v>
      </c>
      <c r="L12" s="205"/>
      <c r="M12" s="214"/>
      <c r="N12" s="239"/>
      <c r="O12" s="202"/>
      <c r="P12" s="205"/>
      <c r="Q12" s="244"/>
      <c r="R12" s="211"/>
      <c r="S12" s="196"/>
      <c r="T12" s="199"/>
      <c r="V12" s="173"/>
      <c r="W12" s="174"/>
    </row>
    <row r="13" spans="2:23" ht="20.100000000000001" customHeight="1" thickTop="1">
      <c r="B13" s="245">
        <v>3</v>
      </c>
      <c r="C13" s="100" t="s">
        <v>75</v>
      </c>
      <c r="D13" s="103">
        <f>VLOOKUP(C13,Données!$A$2:$F$47,6,FALSE)</f>
        <v>24.1</v>
      </c>
      <c r="E13" s="248">
        <f>AVERAGE(D13:D15)</f>
        <v>40.366666666666667</v>
      </c>
      <c r="F13" s="203"/>
      <c r="G13" s="229">
        <v>11</v>
      </c>
      <c r="H13" s="232">
        <f>F13+G13</f>
        <v>11</v>
      </c>
      <c r="J13" s="245">
        <v>3</v>
      </c>
      <c r="K13" s="100" t="s">
        <v>94</v>
      </c>
      <c r="L13" s="254"/>
      <c r="M13" s="212">
        <v>4</v>
      </c>
      <c r="N13" s="237">
        <f>L13+M13</f>
        <v>4</v>
      </c>
      <c r="O13" s="200"/>
      <c r="P13" s="203">
        <v>73</v>
      </c>
      <c r="Q13" s="242">
        <f>SUM(O13:P15)</f>
        <v>73</v>
      </c>
      <c r="R13" s="209">
        <v>0</v>
      </c>
      <c r="S13" s="194">
        <v>0</v>
      </c>
      <c r="T13" s="197">
        <v>4</v>
      </c>
      <c r="V13" s="173">
        <f>R19*3+S19*2+T19*1</f>
        <v>1</v>
      </c>
      <c r="W13" s="174" t="str">
        <f>IF(N19=V13,"OK","KO")</f>
        <v>OK</v>
      </c>
    </row>
    <row r="14" spans="2:23" ht="20.100000000000001" customHeight="1">
      <c r="B14" s="246"/>
      <c r="C14" s="101" t="s">
        <v>111</v>
      </c>
      <c r="D14" s="104">
        <f>VLOOKUP(C14,Données!$A$2:$F$47,6,FALSE)</f>
        <v>46.6</v>
      </c>
      <c r="E14" s="249"/>
      <c r="F14" s="204"/>
      <c r="G14" s="230"/>
      <c r="H14" s="233"/>
      <c r="J14" s="246"/>
      <c r="K14" s="98" t="s">
        <v>69</v>
      </c>
      <c r="L14" s="255"/>
      <c r="M14" s="213"/>
      <c r="N14" s="238"/>
      <c r="O14" s="201"/>
      <c r="P14" s="204"/>
      <c r="Q14" s="243"/>
      <c r="R14" s="210"/>
      <c r="S14" s="195"/>
      <c r="T14" s="198"/>
      <c r="V14" s="173"/>
      <c r="W14" s="174"/>
    </row>
    <row r="15" spans="2:23" ht="20.100000000000001" customHeight="1" thickBot="1">
      <c r="B15" s="247"/>
      <c r="C15" s="99" t="s">
        <v>114</v>
      </c>
      <c r="D15" s="105">
        <f>VLOOKUP(C15,Données!$A$2:$F$47,6,FALSE)</f>
        <v>50.4</v>
      </c>
      <c r="E15" s="250"/>
      <c r="F15" s="205"/>
      <c r="G15" s="231"/>
      <c r="H15" s="234"/>
      <c r="J15" s="246"/>
      <c r="K15" s="99" t="s">
        <v>65</v>
      </c>
      <c r="L15" s="256"/>
      <c r="M15" s="214"/>
      <c r="N15" s="239"/>
      <c r="O15" s="202"/>
      <c r="P15" s="205"/>
      <c r="Q15" s="244"/>
      <c r="R15" s="211"/>
      <c r="S15" s="196"/>
      <c r="T15" s="199"/>
      <c r="V15" s="173"/>
      <c r="W15" s="174"/>
    </row>
    <row r="16" spans="2:23" ht="20.100000000000001" customHeight="1" thickTop="1">
      <c r="B16" s="245">
        <v>4</v>
      </c>
      <c r="C16" s="100" t="s">
        <v>94</v>
      </c>
      <c r="D16" s="106">
        <f>VLOOKUP(C16,Données!$A$2:$F$47,6,FALSE)</f>
        <v>18.8</v>
      </c>
      <c r="E16" s="248">
        <f>AVERAGE(D16:D18)</f>
        <v>28.3</v>
      </c>
      <c r="F16" s="203"/>
      <c r="G16" s="229">
        <v>8</v>
      </c>
      <c r="H16" s="232">
        <f>F16+G16</f>
        <v>8</v>
      </c>
      <c r="J16" s="245">
        <v>4</v>
      </c>
      <c r="K16" s="97" t="s">
        <v>96</v>
      </c>
      <c r="L16" s="203"/>
      <c r="M16" s="212">
        <v>3</v>
      </c>
      <c r="N16" s="237">
        <f>L16+M16</f>
        <v>3</v>
      </c>
      <c r="O16" s="200"/>
      <c r="P16" s="203">
        <v>68</v>
      </c>
      <c r="Q16" s="242">
        <f>SUM(O16:P18)</f>
        <v>68</v>
      </c>
      <c r="R16" s="209">
        <v>0</v>
      </c>
      <c r="S16" s="194">
        <v>1</v>
      </c>
      <c r="T16" s="197">
        <v>1</v>
      </c>
      <c r="V16" s="173">
        <f>R22*3+S22*2+T22*1</f>
        <v>0</v>
      </c>
      <c r="W16" s="174" t="str">
        <f>IF(N22=V16,"OK","KO")</f>
        <v>OK</v>
      </c>
    </row>
    <row r="17" spans="2:23" ht="20.100000000000001" customHeight="1">
      <c r="B17" s="246"/>
      <c r="C17" s="98" t="s">
        <v>69</v>
      </c>
      <c r="D17" s="107">
        <f>VLOOKUP(C17,Données!$A$2:$F$47,6,FALSE)</f>
        <v>29</v>
      </c>
      <c r="E17" s="249"/>
      <c r="F17" s="204"/>
      <c r="G17" s="230"/>
      <c r="H17" s="233"/>
      <c r="J17" s="246"/>
      <c r="K17" s="98" t="s">
        <v>85</v>
      </c>
      <c r="L17" s="204"/>
      <c r="M17" s="213"/>
      <c r="N17" s="238"/>
      <c r="O17" s="201"/>
      <c r="P17" s="204"/>
      <c r="Q17" s="243"/>
      <c r="R17" s="210"/>
      <c r="S17" s="195"/>
      <c r="T17" s="198"/>
      <c r="V17" s="173"/>
      <c r="W17" s="174"/>
    </row>
    <row r="18" spans="2:23" ht="20.100000000000001" customHeight="1" thickBot="1">
      <c r="B18" s="246"/>
      <c r="C18" s="99" t="s">
        <v>65</v>
      </c>
      <c r="D18" s="108">
        <f>VLOOKUP(C18,Données!$A$2:$F$47,6,FALSE)</f>
        <v>37.1</v>
      </c>
      <c r="E18" s="249"/>
      <c r="F18" s="204"/>
      <c r="G18" s="230"/>
      <c r="H18" s="234"/>
      <c r="J18" s="247"/>
      <c r="K18" s="99" t="s">
        <v>80</v>
      </c>
      <c r="L18" s="205"/>
      <c r="M18" s="214"/>
      <c r="N18" s="239"/>
      <c r="O18" s="202"/>
      <c r="P18" s="205"/>
      <c r="Q18" s="244"/>
      <c r="R18" s="211"/>
      <c r="S18" s="196"/>
      <c r="T18" s="199"/>
      <c r="V18" s="173"/>
      <c r="W18" s="174"/>
    </row>
    <row r="19" spans="2:23" ht="20.100000000000001" customHeight="1" thickTop="1">
      <c r="B19" s="251">
        <v>5</v>
      </c>
      <c r="C19" s="102" t="s">
        <v>59</v>
      </c>
      <c r="D19" s="103">
        <f>VLOOKUP(C19,Données!$A$2:$F$47,6,FALSE)</f>
        <v>37.200000000000003</v>
      </c>
      <c r="E19" s="248">
        <f>AVERAGE(D19:D21)</f>
        <v>47.6</v>
      </c>
      <c r="F19" s="203"/>
      <c r="G19" s="212">
        <v>8</v>
      </c>
      <c r="H19" s="232">
        <f>F19+G19</f>
        <v>8</v>
      </c>
      <c r="J19" s="245">
        <v>5</v>
      </c>
      <c r="K19" s="100" t="s">
        <v>75</v>
      </c>
      <c r="L19" s="204"/>
      <c r="M19" s="213">
        <v>1</v>
      </c>
      <c r="N19" s="237">
        <f>SUM(L19:M21)</f>
        <v>1</v>
      </c>
      <c r="O19" s="200"/>
      <c r="P19" s="203">
        <v>80</v>
      </c>
      <c r="Q19" s="242">
        <f>SUM(O19:P21)</f>
        <v>80</v>
      </c>
      <c r="R19" s="209">
        <v>0</v>
      </c>
      <c r="S19" s="194">
        <v>0</v>
      </c>
      <c r="T19" s="197">
        <v>1</v>
      </c>
      <c r="V19" s="175">
        <f>R13*3+S13*2+T13*1</f>
        <v>4</v>
      </c>
      <c r="W19" s="177" t="str">
        <f>IF(N15=V21,"OK","KO")</f>
        <v>OK</v>
      </c>
    </row>
    <row r="20" spans="2:23" ht="20.100000000000001" customHeight="1">
      <c r="B20" s="252"/>
      <c r="C20" s="98" t="s">
        <v>92</v>
      </c>
      <c r="D20" s="104">
        <f>VLOOKUP(C20,Données!$A$2:$F$47,6,FALSE)</f>
        <v>51.4</v>
      </c>
      <c r="E20" s="249"/>
      <c r="F20" s="204"/>
      <c r="G20" s="213"/>
      <c r="H20" s="233"/>
      <c r="J20" s="246"/>
      <c r="K20" s="101" t="s">
        <v>111</v>
      </c>
      <c r="L20" s="204"/>
      <c r="M20" s="213"/>
      <c r="N20" s="238"/>
      <c r="O20" s="201"/>
      <c r="P20" s="204"/>
      <c r="Q20" s="243"/>
      <c r="R20" s="210"/>
      <c r="S20" s="195"/>
      <c r="T20" s="198"/>
      <c r="V20" s="260"/>
      <c r="W20" s="262"/>
    </row>
    <row r="21" spans="2:23" ht="20.100000000000001" customHeight="1" thickBot="1">
      <c r="B21" s="253"/>
      <c r="C21" s="99" t="s">
        <v>108</v>
      </c>
      <c r="D21" s="105">
        <f>VLOOKUP(C21,Données!$A$2:$F$47,6,FALSE)</f>
        <v>54.2</v>
      </c>
      <c r="E21" s="250"/>
      <c r="F21" s="205"/>
      <c r="G21" s="214"/>
      <c r="H21" s="234"/>
      <c r="J21" s="247"/>
      <c r="K21" s="99" t="s">
        <v>114</v>
      </c>
      <c r="L21" s="205"/>
      <c r="M21" s="214"/>
      <c r="N21" s="239"/>
      <c r="O21" s="202"/>
      <c r="P21" s="205"/>
      <c r="Q21" s="244"/>
      <c r="R21" s="211"/>
      <c r="S21" s="196"/>
      <c r="T21" s="199"/>
      <c r="V21" s="261"/>
      <c r="W21" s="263"/>
    </row>
    <row r="22" spans="2:23" ht="20.100000000000001" customHeight="1" thickTop="1">
      <c r="B22" s="245">
        <v>6</v>
      </c>
      <c r="C22" s="97" t="s">
        <v>96</v>
      </c>
      <c r="D22" s="103">
        <f>VLOOKUP(C22,Données!$A$2:$F$47,6,FALSE)</f>
        <v>19.100000000000001</v>
      </c>
      <c r="E22" s="248">
        <f>AVERAGE(D22:D24)</f>
        <v>27.099999999999998</v>
      </c>
      <c r="F22" s="203"/>
      <c r="G22" s="229">
        <v>7</v>
      </c>
      <c r="H22" s="232">
        <f>F22+G22</f>
        <v>7</v>
      </c>
      <c r="J22" s="251">
        <v>6</v>
      </c>
      <c r="K22" s="102" t="s">
        <v>59</v>
      </c>
      <c r="L22" s="254"/>
      <c r="M22" s="212">
        <v>0</v>
      </c>
      <c r="N22" s="237">
        <f>SUM(L22:M24)</f>
        <v>0</v>
      </c>
      <c r="O22" s="200"/>
      <c r="P22" s="203">
        <v>94</v>
      </c>
      <c r="Q22" s="242">
        <f>SUM(O22:P24)</f>
        <v>94</v>
      </c>
      <c r="R22" s="209">
        <v>0</v>
      </c>
      <c r="S22" s="194">
        <v>0</v>
      </c>
      <c r="T22" s="197">
        <v>0</v>
      </c>
      <c r="V22" s="175">
        <f>R8*3+S8*2+T8*1</f>
        <v>0</v>
      </c>
      <c r="W22" s="177" t="s">
        <v>129</v>
      </c>
    </row>
    <row r="23" spans="2:23" ht="20.100000000000001" customHeight="1">
      <c r="B23" s="246"/>
      <c r="C23" s="98" t="s">
        <v>85</v>
      </c>
      <c r="D23" s="104">
        <f>VLOOKUP(C23,Données!$A$2:$F$47,6,FALSE)</f>
        <v>33</v>
      </c>
      <c r="E23" s="249"/>
      <c r="F23" s="204"/>
      <c r="G23" s="230"/>
      <c r="H23" s="233"/>
      <c r="J23" s="252"/>
      <c r="K23" s="98" t="s">
        <v>92</v>
      </c>
      <c r="L23" s="255"/>
      <c r="M23" s="213"/>
      <c r="N23" s="238"/>
      <c r="O23" s="201"/>
      <c r="P23" s="204"/>
      <c r="Q23" s="243"/>
      <c r="R23" s="210"/>
      <c r="S23" s="195"/>
      <c r="T23" s="198"/>
      <c r="V23" s="260"/>
      <c r="W23" s="262"/>
    </row>
    <row r="24" spans="2:23" ht="20.100000000000001" customHeight="1" thickBot="1">
      <c r="B24" s="247"/>
      <c r="C24" s="99" t="s">
        <v>80</v>
      </c>
      <c r="D24" s="105">
        <f>VLOOKUP(C24,Données!$A$2:$F$47,6,FALSE)</f>
        <v>29.2</v>
      </c>
      <c r="E24" s="250"/>
      <c r="F24" s="205"/>
      <c r="G24" s="231"/>
      <c r="H24" s="234"/>
      <c r="J24" s="253"/>
      <c r="K24" s="99" t="s">
        <v>108</v>
      </c>
      <c r="L24" s="256"/>
      <c r="M24" s="214"/>
      <c r="N24" s="239"/>
      <c r="O24" s="202"/>
      <c r="P24" s="205"/>
      <c r="Q24" s="244"/>
      <c r="R24" s="211"/>
      <c r="S24" s="196"/>
      <c r="T24" s="199"/>
      <c r="V24" s="176"/>
      <c r="W24" s="263"/>
    </row>
    <row r="25" spans="2:23" ht="18">
      <c r="R25" s="91">
        <f ca="1">SUM(R10:R35)</f>
        <v>0</v>
      </c>
      <c r="S25" s="91">
        <f ca="1">SUM(S10:S35)</f>
        <v>4</v>
      </c>
      <c r="T25" s="91">
        <f ca="1">SUM(T10:T35)</f>
        <v>10</v>
      </c>
      <c r="V25" s="88"/>
      <c r="W25" s="90"/>
    </row>
    <row r="26" spans="2:23" ht="15">
      <c r="V26" s="88"/>
      <c r="W26" s="92"/>
    </row>
    <row r="27" spans="2:23" ht="15">
      <c r="V27" s="88"/>
      <c r="W27" s="92"/>
    </row>
  </sheetData>
  <mergeCells count="116">
    <mergeCell ref="J7:J9"/>
    <mergeCell ref="L7:L9"/>
    <mergeCell ref="V16:V18"/>
    <mergeCell ref="W16:W18"/>
    <mergeCell ref="G19:G21"/>
    <mergeCell ref="F19:F21"/>
    <mergeCell ref="V19:V21"/>
    <mergeCell ref="V22:V24"/>
    <mergeCell ref="W19:W21"/>
    <mergeCell ref="W22:W24"/>
    <mergeCell ref="H19:H21"/>
    <mergeCell ref="N22:N24"/>
    <mergeCell ref="O19:O21"/>
    <mergeCell ref="O16:O18"/>
    <mergeCell ref="P16:P18"/>
    <mergeCell ref="R16:R18"/>
    <mergeCell ref="S16:S18"/>
    <mergeCell ref="T16:T18"/>
    <mergeCell ref="L22:L24"/>
    <mergeCell ref="M22:M24"/>
    <mergeCell ref="J16:J18"/>
    <mergeCell ref="L16:L18"/>
    <mergeCell ref="M16:M18"/>
    <mergeCell ref="N16:N18"/>
    <mergeCell ref="J10:J12"/>
    <mergeCell ref="L10:L12"/>
    <mergeCell ref="E22:E24"/>
    <mergeCell ref="F22:F24"/>
    <mergeCell ref="G22:G24"/>
    <mergeCell ref="H22:H24"/>
    <mergeCell ref="R7:R9"/>
    <mergeCell ref="S7:S9"/>
    <mergeCell ref="T7:T9"/>
    <mergeCell ref="O22:O24"/>
    <mergeCell ref="P22:P24"/>
    <mergeCell ref="Q22:Q24"/>
    <mergeCell ref="R22:R24"/>
    <mergeCell ref="S22:S24"/>
    <mergeCell ref="T22:T24"/>
    <mergeCell ref="O13:O15"/>
    <mergeCell ref="O7:O9"/>
    <mergeCell ref="P7:P9"/>
    <mergeCell ref="Q7:Q9"/>
    <mergeCell ref="R19:R21"/>
    <mergeCell ref="S19:S21"/>
    <mergeCell ref="T19:T21"/>
    <mergeCell ref="J22:J24"/>
    <mergeCell ref="J13:J15"/>
    <mergeCell ref="B7:B9"/>
    <mergeCell ref="E7:E9"/>
    <mergeCell ref="F7:F9"/>
    <mergeCell ref="G7:G9"/>
    <mergeCell ref="H7:H9"/>
    <mergeCell ref="B10:B12"/>
    <mergeCell ref="E10:E12"/>
    <mergeCell ref="F10:F12"/>
    <mergeCell ref="G10:G12"/>
    <mergeCell ref="H10:H12"/>
    <mergeCell ref="B22:B24"/>
    <mergeCell ref="P19:P21"/>
    <mergeCell ref="Q19:Q21"/>
    <mergeCell ref="B13:B15"/>
    <mergeCell ref="E13:E15"/>
    <mergeCell ref="F13:F15"/>
    <mergeCell ref="G13:G15"/>
    <mergeCell ref="H13:H15"/>
    <mergeCell ref="J19:J21"/>
    <mergeCell ref="Q16:Q18"/>
    <mergeCell ref="B19:B21"/>
    <mergeCell ref="E19:E21"/>
    <mergeCell ref="B16:B18"/>
    <mergeCell ref="E16:E18"/>
    <mergeCell ref="F16:F18"/>
    <mergeCell ref="G16:G18"/>
    <mergeCell ref="H16:H18"/>
    <mergeCell ref="L19:L21"/>
    <mergeCell ref="M19:M21"/>
    <mergeCell ref="N19:N21"/>
    <mergeCell ref="L13:L15"/>
    <mergeCell ref="M13:M15"/>
    <mergeCell ref="N13:N15"/>
    <mergeCell ref="V7:V9"/>
    <mergeCell ref="W7:W9"/>
    <mergeCell ref="M10:M12"/>
    <mergeCell ref="N10:N12"/>
    <mergeCell ref="O10:O12"/>
    <mergeCell ref="P10:P12"/>
    <mergeCell ref="Q10:Q12"/>
    <mergeCell ref="R10:R12"/>
    <mergeCell ref="V13:V15"/>
    <mergeCell ref="W13:W15"/>
    <mergeCell ref="S10:S12"/>
    <mergeCell ref="T10:T12"/>
    <mergeCell ref="U7:U9"/>
    <mergeCell ref="V10:V12"/>
    <mergeCell ref="W10:W12"/>
    <mergeCell ref="Q13:Q15"/>
    <mergeCell ref="R13:R15"/>
    <mergeCell ref="S13:S15"/>
    <mergeCell ref="T13:T15"/>
    <mergeCell ref="P13:P15"/>
    <mergeCell ref="M7:M9"/>
    <mergeCell ref="N7:N9"/>
    <mergeCell ref="B2:T2"/>
    <mergeCell ref="B4:B5"/>
    <mergeCell ref="C4:C5"/>
    <mergeCell ref="D4:D5"/>
    <mergeCell ref="E4:E5"/>
    <mergeCell ref="F4:H4"/>
    <mergeCell ref="J4:J5"/>
    <mergeCell ref="K4:K5"/>
    <mergeCell ref="L4:N4"/>
    <mergeCell ref="O4:Q4"/>
    <mergeCell ref="R4:R5"/>
    <mergeCell ref="S4:S5"/>
    <mergeCell ref="T4:T5"/>
  </mergeCells>
  <conditionalFormatting sqref="W19:W20 W10 W7 W12:W13 W25:W27 W16 W22:W23">
    <cfRule type="cellIs" dxfId="51" priority="18" operator="equal">
      <formula>"OK"</formula>
    </cfRule>
  </conditionalFormatting>
  <conditionalFormatting sqref="W19:W20 W10 W7 W12:W13 W25:W27 W16">
    <cfRule type="expression" dxfId="50" priority="17">
      <formula>#REF!=#REF!</formula>
    </cfRule>
  </conditionalFormatting>
  <conditionalFormatting sqref="W12 W7 W25:W27">
    <cfRule type="cellIs" dxfId="49" priority="15" operator="equal">
      <formula>"KO"</formula>
    </cfRule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W10">
    <cfRule type="cellIs" dxfId="48" priority="13" operator="equal">
      <formula>"KO"</formula>
    </cfRule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W19:W20">
    <cfRule type="cellIs" dxfId="47" priority="11" operator="equal">
      <formula>"KO"</formula>
    </cfRule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W13">
    <cfRule type="cellIs" dxfId="46" priority="9" operator="equal">
      <formula>"KO"</formula>
    </cfRule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W16">
    <cfRule type="cellIs" dxfId="45" priority="5" operator="equal">
      <formula>"KO"</formula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W22:W23">
    <cfRule type="expression" dxfId="44" priority="3">
      <formula>#REF!=#REF!</formula>
    </cfRule>
  </conditionalFormatting>
  <conditionalFormatting sqref="W22:W23">
    <cfRule type="cellIs" dxfId="43" priority="1" operator="equal">
      <formula>"KO"</formula>
    </cfRule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Y18"/>
  <sheetViews>
    <sheetView zoomScale="70" zoomScaleNormal="70" workbookViewId="0">
      <selection activeCell="B2" sqref="B2:V2"/>
    </sheetView>
  </sheetViews>
  <sheetFormatPr baseColWidth="10" defaultRowHeight="12.75"/>
  <cols>
    <col min="1" max="1" width="1.85546875" style="74" customWidth="1"/>
    <col min="2" max="2" width="7.5703125" style="74" customWidth="1"/>
    <col min="3" max="3" width="29.42578125" style="74" bestFit="1" customWidth="1"/>
    <col min="4" max="4" width="6.140625" style="74" bestFit="1" customWidth="1"/>
    <col min="5" max="5" width="10.28515625" style="74" bestFit="1" customWidth="1"/>
    <col min="6" max="6" width="6.140625" style="74" bestFit="1" customWidth="1"/>
    <col min="7" max="7" width="8.7109375" style="74" bestFit="1" customWidth="1"/>
    <col min="8" max="8" width="6.7109375" style="74" bestFit="1" customWidth="1"/>
    <col min="9" max="9" width="1.85546875" style="74" customWidth="1"/>
    <col min="10" max="10" width="8.140625" style="74" bestFit="1" customWidth="1"/>
    <col min="11" max="11" width="29.42578125" style="74" bestFit="1" customWidth="1"/>
    <col min="12" max="12" width="6.140625" style="74" bestFit="1" customWidth="1"/>
    <col min="13" max="13" width="8.7109375" style="74" bestFit="1" customWidth="1"/>
    <col min="14" max="14" width="6.7109375" style="74" bestFit="1" customWidth="1"/>
    <col min="15" max="15" width="6.28515625" style="74" bestFit="1" customWidth="1"/>
    <col min="16" max="16" width="8.7109375" style="74" bestFit="1" customWidth="1"/>
    <col min="17" max="17" width="6.7109375" style="74" bestFit="1" customWidth="1"/>
    <col min="18" max="18" width="2.28515625" style="74" customWidth="1"/>
    <col min="19" max="19" width="4" style="74" bestFit="1" customWidth="1"/>
    <col min="20" max="20" width="7.7109375" style="74" customWidth="1"/>
    <col min="21" max="21" width="5.140625" style="74" customWidth="1"/>
    <col min="22" max="22" width="7.28515625" style="74" customWidth="1"/>
    <col min="23" max="23" width="8" style="74" customWidth="1"/>
    <col min="24" max="24" width="4" style="74" bestFit="1" customWidth="1"/>
    <col min="25" max="25" width="3.7109375" style="74" bestFit="1" customWidth="1"/>
    <col min="26" max="16384" width="11.42578125" style="74"/>
  </cols>
  <sheetData>
    <row r="1" spans="2:25" ht="6.75" customHeight="1"/>
    <row r="2" spans="2:25" ht="57.75" customHeight="1">
      <c r="B2" s="268" t="s">
        <v>132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3" spans="2:25" ht="7.5" customHeight="1" thickBot="1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45" t="s">
        <v>112</v>
      </c>
    </row>
    <row r="4" spans="2:25" ht="15.75" customHeight="1">
      <c r="B4" s="218" t="s">
        <v>103</v>
      </c>
      <c r="C4" s="180" t="s">
        <v>30</v>
      </c>
      <c r="D4" s="220" t="s">
        <v>104</v>
      </c>
      <c r="E4" s="220" t="s">
        <v>105</v>
      </c>
      <c r="F4" s="221" t="s">
        <v>101</v>
      </c>
      <c r="G4" s="222"/>
      <c r="H4" s="223"/>
      <c r="I4" s="14"/>
      <c r="J4" s="224" t="s">
        <v>103</v>
      </c>
      <c r="K4" s="180" t="s">
        <v>30</v>
      </c>
      <c r="L4" s="182" t="s">
        <v>102</v>
      </c>
      <c r="M4" s="183"/>
      <c r="N4" s="184"/>
      <c r="O4" s="185" t="s">
        <v>31</v>
      </c>
      <c r="P4" s="186"/>
      <c r="Q4" s="187"/>
      <c r="R4" s="269" t="s">
        <v>116</v>
      </c>
      <c r="S4" s="270"/>
      <c r="T4" s="190" t="s">
        <v>121</v>
      </c>
      <c r="U4" s="190" t="s">
        <v>122</v>
      </c>
      <c r="V4" s="192" t="s">
        <v>123</v>
      </c>
    </row>
    <row r="5" spans="2:25" ht="16.5" customHeight="1" thickBot="1">
      <c r="B5" s="219"/>
      <c r="C5" s="181"/>
      <c r="D5" s="181"/>
      <c r="E5" s="181"/>
      <c r="F5" s="22" t="s">
        <v>32</v>
      </c>
      <c r="G5" s="23" t="s">
        <v>33</v>
      </c>
      <c r="H5" s="24" t="s">
        <v>34</v>
      </c>
      <c r="I5" s="14"/>
      <c r="J5" s="225"/>
      <c r="K5" s="181"/>
      <c r="L5" s="25" t="s">
        <v>32</v>
      </c>
      <c r="M5" s="26" t="s">
        <v>33</v>
      </c>
      <c r="N5" s="27" t="s">
        <v>34</v>
      </c>
      <c r="O5" s="28" t="s">
        <v>32</v>
      </c>
      <c r="P5" s="29" t="s">
        <v>33</v>
      </c>
      <c r="Q5" s="30" t="s">
        <v>34</v>
      </c>
      <c r="R5" s="271"/>
      <c r="S5" s="272"/>
      <c r="T5" s="191"/>
      <c r="U5" s="191"/>
      <c r="V5" s="193"/>
    </row>
    <row r="6" spans="2:25" ht="7.5" customHeight="1" thickBot="1">
      <c r="C6" s="13"/>
      <c r="D6" s="15"/>
      <c r="E6" s="35"/>
      <c r="F6" s="16"/>
      <c r="G6" s="17"/>
      <c r="H6" s="13"/>
      <c r="I6" s="13"/>
      <c r="J6" s="13"/>
      <c r="K6" s="18"/>
      <c r="L6" s="19"/>
      <c r="M6" s="20"/>
      <c r="N6" s="21"/>
      <c r="O6" s="19"/>
      <c r="P6" s="20"/>
      <c r="Q6" s="21"/>
      <c r="R6" s="13"/>
      <c r="S6" s="13"/>
    </row>
    <row r="7" spans="2:25" ht="21" thickTop="1" thickBot="1">
      <c r="B7" s="69">
        <v>1</v>
      </c>
      <c r="C7" s="52" t="s">
        <v>72</v>
      </c>
      <c r="D7" s="36">
        <f>VLOOKUP(C7,Données!$A$2:$E$47,5,FALSE)</f>
        <v>34.5</v>
      </c>
      <c r="E7" s="63"/>
      <c r="F7" s="64">
        <v>23</v>
      </c>
      <c r="G7" s="65">
        <v>23</v>
      </c>
      <c r="H7" s="33">
        <f t="shared" ref="H7:H17" si="0">F7+G7</f>
        <v>46</v>
      </c>
      <c r="I7" s="32"/>
      <c r="J7" s="264">
        <v>1</v>
      </c>
      <c r="K7" s="51" t="s">
        <v>89</v>
      </c>
      <c r="L7" s="64">
        <v>12</v>
      </c>
      <c r="M7" s="64">
        <v>9</v>
      </c>
      <c r="N7" s="34">
        <f t="shared" ref="N7:N17" si="1">L7+M7</f>
        <v>21</v>
      </c>
      <c r="O7" s="64">
        <v>42</v>
      </c>
      <c r="P7" s="65">
        <v>45</v>
      </c>
      <c r="Q7" s="46">
        <f t="shared" ref="Q7:Q17" si="2">O7+P7</f>
        <v>87</v>
      </c>
      <c r="R7" s="66" t="s">
        <v>115</v>
      </c>
      <c r="S7" s="53">
        <f t="shared" ref="S7:S17" si="3">Q7-72</f>
        <v>15</v>
      </c>
      <c r="T7" s="54">
        <v>0</v>
      </c>
      <c r="U7" s="54">
        <v>6</v>
      </c>
      <c r="V7" s="54">
        <v>9</v>
      </c>
      <c r="X7" s="55">
        <f t="shared" ref="X7:X12" si="4">T7*3+U7*2+V7*1</f>
        <v>21</v>
      </c>
      <c r="Y7" s="9" t="str">
        <f t="shared" ref="Y7:Y12" si="5">IF(N7=X7,"OK","KO")</f>
        <v>OK</v>
      </c>
    </row>
    <row r="8" spans="2:25" ht="21" thickTop="1" thickBot="1">
      <c r="B8" s="70">
        <v>2</v>
      </c>
      <c r="C8" s="52" t="s">
        <v>80</v>
      </c>
      <c r="D8" s="36">
        <f>VLOOKUP(C8,Données!$A$2:$E$47,5,FALSE)</f>
        <v>29.7</v>
      </c>
      <c r="E8" s="63"/>
      <c r="F8" s="64">
        <v>20</v>
      </c>
      <c r="G8" s="65">
        <v>24</v>
      </c>
      <c r="H8" s="33">
        <f t="shared" si="0"/>
        <v>44</v>
      </c>
      <c r="I8" s="32"/>
      <c r="J8" s="265"/>
      <c r="K8" s="51" t="s">
        <v>94</v>
      </c>
      <c r="L8" s="64">
        <v>9</v>
      </c>
      <c r="M8" s="64">
        <v>12</v>
      </c>
      <c r="N8" s="34">
        <f t="shared" si="1"/>
        <v>21</v>
      </c>
      <c r="O8" s="64">
        <v>46</v>
      </c>
      <c r="P8" s="65">
        <v>42</v>
      </c>
      <c r="Q8" s="46">
        <f t="shared" si="2"/>
        <v>88</v>
      </c>
      <c r="R8" s="66" t="s">
        <v>115</v>
      </c>
      <c r="S8" s="53">
        <f t="shared" si="3"/>
        <v>16</v>
      </c>
      <c r="T8" s="54">
        <v>0</v>
      </c>
      <c r="U8" s="54">
        <v>6</v>
      </c>
      <c r="V8" s="54">
        <v>9</v>
      </c>
      <c r="X8" s="55">
        <f t="shared" si="4"/>
        <v>21</v>
      </c>
      <c r="Y8" s="9" t="str">
        <f t="shared" si="5"/>
        <v>OK</v>
      </c>
    </row>
    <row r="9" spans="2:25" ht="21" thickTop="1" thickBot="1">
      <c r="B9" s="264">
        <v>3</v>
      </c>
      <c r="C9" s="51" t="s">
        <v>94</v>
      </c>
      <c r="D9" s="36">
        <f>VLOOKUP(C9,Données!$A$2:$E$47,5,FALSE)</f>
        <v>17.899999999999999</v>
      </c>
      <c r="E9" s="63"/>
      <c r="F9" s="64">
        <v>19</v>
      </c>
      <c r="G9" s="65">
        <v>21</v>
      </c>
      <c r="H9" s="33">
        <f t="shared" si="0"/>
        <v>40</v>
      </c>
      <c r="I9" s="32"/>
      <c r="J9" s="69">
        <v>2</v>
      </c>
      <c r="K9" s="52" t="s">
        <v>80</v>
      </c>
      <c r="L9" s="64">
        <v>8</v>
      </c>
      <c r="M9" s="64">
        <v>10</v>
      </c>
      <c r="N9" s="34">
        <f t="shared" si="1"/>
        <v>18</v>
      </c>
      <c r="O9" s="64">
        <v>51</v>
      </c>
      <c r="P9" s="65">
        <v>45</v>
      </c>
      <c r="Q9" s="46">
        <f t="shared" si="2"/>
        <v>96</v>
      </c>
      <c r="R9" s="66" t="s">
        <v>115</v>
      </c>
      <c r="S9" s="53">
        <f t="shared" si="3"/>
        <v>24</v>
      </c>
      <c r="T9" s="54">
        <v>0</v>
      </c>
      <c r="U9" s="54">
        <v>5</v>
      </c>
      <c r="V9" s="54">
        <v>8</v>
      </c>
      <c r="X9" s="55">
        <f t="shared" si="4"/>
        <v>18</v>
      </c>
      <c r="Y9" s="9" t="str">
        <f t="shared" si="5"/>
        <v>OK</v>
      </c>
    </row>
    <row r="10" spans="2:25" ht="21" thickTop="1" thickBot="1">
      <c r="B10" s="265"/>
      <c r="C10" s="51" t="s">
        <v>90</v>
      </c>
      <c r="D10" s="36">
        <f>VLOOKUP(C10,Données!$A$2:$E$47,5,FALSE)</f>
        <v>32.299999999999997</v>
      </c>
      <c r="E10" s="63"/>
      <c r="F10" s="64">
        <v>19</v>
      </c>
      <c r="G10" s="65">
        <v>21</v>
      </c>
      <c r="H10" s="33">
        <f t="shared" si="0"/>
        <v>40</v>
      </c>
      <c r="I10" s="32"/>
      <c r="J10" s="70">
        <v>3</v>
      </c>
      <c r="K10" s="51" t="s">
        <v>93</v>
      </c>
      <c r="L10" s="64">
        <v>8</v>
      </c>
      <c r="M10" s="64">
        <v>8</v>
      </c>
      <c r="N10" s="34">
        <f t="shared" si="1"/>
        <v>16</v>
      </c>
      <c r="O10" s="64">
        <v>47</v>
      </c>
      <c r="P10" s="65">
        <v>46</v>
      </c>
      <c r="Q10" s="46">
        <f t="shared" si="2"/>
        <v>93</v>
      </c>
      <c r="R10" s="66" t="s">
        <v>115</v>
      </c>
      <c r="S10" s="53">
        <f t="shared" si="3"/>
        <v>21</v>
      </c>
      <c r="T10" s="54">
        <v>0</v>
      </c>
      <c r="U10" s="54">
        <v>4</v>
      </c>
      <c r="V10" s="54">
        <v>8</v>
      </c>
      <c r="X10" s="55">
        <f t="shared" si="4"/>
        <v>16</v>
      </c>
      <c r="Y10" s="9" t="str">
        <f t="shared" si="5"/>
        <v>OK</v>
      </c>
    </row>
    <row r="11" spans="2:25" ht="21" thickTop="1" thickBot="1">
      <c r="B11" s="266">
        <v>4</v>
      </c>
      <c r="C11" s="51" t="s">
        <v>66</v>
      </c>
      <c r="D11" s="36">
        <f>VLOOKUP(C11,Données!$A$2:$E$47,5,FALSE)</f>
        <v>20.8</v>
      </c>
      <c r="E11" s="63"/>
      <c r="F11" s="64">
        <v>19</v>
      </c>
      <c r="G11" s="65">
        <v>19</v>
      </c>
      <c r="H11" s="33">
        <f t="shared" si="0"/>
        <v>38</v>
      </c>
      <c r="I11" s="32"/>
      <c r="J11" s="70">
        <v>4</v>
      </c>
      <c r="K11" s="51" t="s">
        <v>66</v>
      </c>
      <c r="L11" s="64">
        <v>6</v>
      </c>
      <c r="M11" s="64">
        <v>9</v>
      </c>
      <c r="N11" s="34">
        <f t="shared" si="1"/>
        <v>15</v>
      </c>
      <c r="O11" s="64">
        <v>48</v>
      </c>
      <c r="P11" s="65">
        <v>45</v>
      </c>
      <c r="Q11" s="46">
        <f t="shared" si="2"/>
        <v>93</v>
      </c>
      <c r="R11" s="66" t="s">
        <v>115</v>
      </c>
      <c r="S11" s="53">
        <f t="shared" si="3"/>
        <v>21</v>
      </c>
      <c r="T11" s="54">
        <v>0</v>
      </c>
      <c r="U11" s="54">
        <v>2</v>
      </c>
      <c r="V11" s="54">
        <v>11</v>
      </c>
      <c r="X11" s="55">
        <f t="shared" si="4"/>
        <v>15</v>
      </c>
      <c r="Y11" s="9" t="str">
        <f t="shared" si="5"/>
        <v>OK</v>
      </c>
    </row>
    <row r="12" spans="2:25" ht="21" thickTop="1" thickBot="1">
      <c r="B12" s="267"/>
      <c r="C12" s="51" t="s">
        <v>75</v>
      </c>
      <c r="D12" s="36">
        <f>VLOOKUP(C12,Données!$A$2:$E$47,5,FALSE)</f>
        <v>23.2</v>
      </c>
      <c r="E12" s="63"/>
      <c r="F12" s="64">
        <v>24</v>
      </c>
      <c r="G12" s="65">
        <v>14</v>
      </c>
      <c r="H12" s="33">
        <f t="shared" si="0"/>
        <v>38</v>
      </c>
      <c r="I12" s="32"/>
      <c r="J12" s="70">
        <v>5</v>
      </c>
      <c r="K12" s="51" t="s">
        <v>75</v>
      </c>
      <c r="L12" s="64">
        <v>10</v>
      </c>
      <c r="M12" s="64">
        <v>4</v>
      </c>
      <c r="N12" s="34">
        <f t="shared" si="1"/>
        <v>14</v>
      </c>
      <c r="O12" s="64">
        <v>44</v>
      </c>
      <c r="P12" s="65">
        <v>52</v>
      </c>
      <c r="Q12" s="46">
        <f t="shared" si="2"/>
        <v>96</v>
      </c>
      <c r="R12" s="66" t="s">
        <v>115</v>
      </c>
      <c r="S12" s="53">
        <f t="shared" si="3"/>
        <v>24</v>
      </c>
      <c r="T12" s="54">
        <v>0</v>
      </c>
      <c r="U12" s="54">
        <v>2</v>
      </c>
      <c r="V12" s="54">
        <v>10</v>
      </c>
      <c r="X12" s="55">
        <f t="shared" si="4"/>
        <v>14</v>
      </c>
      <c r="Y12" s="9" t="str">
        <f t="shared" si="5"/>
        <v>OK</v>
      </c>
    </row>
    <row r="13" spans="2:25" ht="21" thickTop="1" thickBot="1">
      <c r="B13" s="266">
        <v>5</v>
      </c>
      <c r="C13" s="51" t="s">
        <v>93</v>
      </c>
      <c r="D13" s="36">
        <f>VLOOKUP(C13,Données!$A$2:$E$47,5,FALSE)</f>
        <v>20.2</v>
      </c>
      <c r="E13" s="63"/>
      <c r="F13" s="64">
        <v>19</v>
      </c>
      <c r="G13" s="65">
        <v>18</v>
      </c>
      <c r="H13" s="33">
        <f t="shared" si="0"/>
        <v>37</v>
      </c>
      <c r="I13" s="32"/>
      <c r="J13" s="70">
        <v>6</v>
      </c>
      <c r="K13" s="52" t="s">
        <v>72</v>
      </c>
      <c r="L13" s="64">
        <v>6</v>
      </c>
      <c r="M13" s="64">
        <v>5</v>
      </c>
      <c r="N13" s="34">
        <f t="shared" si="1"/>
        <v>11</v>
      </c>
      <c r="O13" s="64">
        <v>50</v>
      </c>
      <c r="P13" s="65">
        <v>49</v>
      </c>
      <c r="Q13" s="46">
        <f t="shared" si="2"/>
        <v>99</v>
      </c>
      <c r="R13" s="66" t="s">
        <v>115</v>
      </c>
      <c r="S13" s="53">
        <f t="shared" si="3"/>
        <v>27</v>
      </c>
      <c r="T13" s="54">
        <v>0</v>
      </c>
      <c r="U13" s="54">
        <v>1</v>
      </c>
      <c r="V13" s="54">
        <v>9</v>
      </c>
      <c r="X13" s="55">
        <f t="shared" ref="X13:X17" si="6">T13*3+U13*2+V13*1</f>
        <v>11</v>
      </c>
      <c r="Y13" s="9" t="str">
        <f t="shared" ref="Y13:Y17" si="7">IF(N13=X13,"OK","KO")</f>
        <v>OK</v>
      </c>
    </row>
    <row r="14" spans="2:25" ht="21" thickTop="1" thickBot="1">
      <c r="B14" s="267"/>
      <c r="C14" s="51" t="s">
        <v>89</v>
      </c>
      <c r="D14" s="36">
        <f>VLOOKUP(C14,Données!$A$2:$E$47,5,FALSE)</f>
        <v>15.2</v>
      </c>
      <c r="E14" s="63"/>
      <c r="F14" s="64">
        <v>20</v>
      </c>
      <c r="G14" s="65">
        <v>17</v>
      </c>
      <c r="H14" s="33">
        <f t="shared" si="0"/>
        <v>37</v>
      </c>
      <c r="I14" s="32"/>
      <c r="J14" s="70">
        <v>7</v>
      </c>
      <c r="K14" s="52" t="s">
        <v>76</v>
      </c>
      <c r="L14" s="64">
        <v>3</v>
      </c>
      <c r="M14" s="64">
        <v>5</v>
      </c>
      <c r="N14" s="34">
        <f t="shared" si="1"/>
        <v>8</v>
      </c>
      <c r="O14" s="64">
        <v>60</v>
      </c>
      <c r="P14" s="65">
        <v>52</v>
      </c>
      <c r="Q14" s="46">
        <f t="shared" si="2"/>
        <v>112</v>
      </c>
      <c r="R14" s="66" t="s">
        <v>115</v>
      </c>
      <c r="S14" s="53">
        <f t="shared" si="3"/>
        <v>40</v>
      </c>
      <c r="T14" s="54">
        <v>0</v>
      </c>
      <c r="U14" s="54">
        <v>2</v>
      </c>
      <c r="V14" s="54">
        <v>4</v>
      </c>
      <c r="X14" s="55">
        <f t="shared" si="6"/>
        <v>8</v>
      </c>
      <c r="Y14" s="9" t="str">
        <f t="shared" si="7"/>
        <v>OK</v>
      </c>
    </row>
    <row r="15" spans="2:25" ht="21" thickTop="1" thickBot="1">
      <c r="B15" s="70">
        <v>6</v>
      </c>
      <c r="C15" s="51" t="s">
        <v>81</v>
      </c>
      <c r="D15" s="36">
        <f>VLOOKUP(C15,Données!$A$2:$E$47,5,FALSE)</f>
        <v>40.9</v>
      </c>
      <c r="E15" s="63"/>
      <c r="F15" s="64">
        <v>22</v>
      </c>
      <c r="G15" s="65">
        <v>14</v>
      </c>
      <c r="H15" s="33">
        <f t="shared" si="0"/>
        <v>36</v>
      </c>
      <c r="I15" s="32"/>
      <c r="J15" s="70">
        <v>8</v>
      </c>
      <c r="K15" s="51" t="s">
        <v>90</v>
      </c>
      <c r="L15" s="64">
        <v>2</v>
      </c>
      <c r="M15" s="64">
        <v>4</v>
      </c>
      <c r="N15" s="34">
        <f t="shared" si="1"/>
        <v>6</v>
      </c>
      <c r="O15" s="64">
        <v>54</v>
      </c>
      <c r="P15" s="65">
        <v>51</v>
      </c>
      <c r="Q15" s="46">
        <f t="shared" si="2"/>
        <v>105</v>
      </c>
      <c r="R15" s="66" t="s">
        <v>115</v>
      </c>
      <c r="S15" s="53">
        <f t="shared" si="3"/>
        <v>33</v>
      </c>
      <c r="T15" s="54">
        <v>0</v>
      </c>
      <c r="U15" s="54">
        <v>0</v>
      </c>
      <c r="V15" s="54">
        <v>6</v>
      </c>
      <c r="X15" s="55">
        <f t="shared" si="6"/>
        <v>6</v>
      </c>
      <c r="Y15" s="9" t="str">
        <f t="shared" si="7"/>
        <v>OK</v>
      </c>
    </row>
    <row r="16" spans="2:25" ht="21" thickTop="1" thickBot="1">
      <c r="B16" s="70">
        <v>7</v>
      </c>
      <c r="C16" s="52" t="s">
        <v>76</v>
      </c>
      <c r="D16" s="36">
        <f>VLOOKUP(C16,Données!$A$2:$E$47,5,FALSE)</f>
        <v>31.8</v>
      </c>
      <c r="E16" s="63"/>
      <c r="F16" s="64">
        <v>11</v>
      </c>
      <c r="G16" s="65">
        <v>19</v>
      </c>
      <c r="H16" s="33">
        <f t="shared" si="0"/>
        <v>30</v>
      </c>
      <c r="I16" s="32"/>
      <c r="J16" s="70">
        <v>9</v>
      </c>
      <c r="K16" s="51" t="s">
        <v>81</v>
      </c>
      <c r="L16" s="64">
        <v>4</v>
      </c>
      <c r="M16" s="64">
        <v>1</v>
      </c>
      <c r="N16" s="34">
        <f t="shared" si="1"/>
        <v>5</v>
      </c>
      <c r="O16" s="64">
        <v>56</v>
      </c>
      <c r="P16" s="65">
        <v>63</v>
      </c>
      <c r="Q16" s="46">
        <f t="shared" si="2"/>
        <v>119</v>
      </c>
      <c r="R16" s="66" t="s">
        <v>115</v>
      </c>
      <c r="S16" s="53">
        <f t="shared" si="3"/>
        <v>47</v>
      </c>
      <c r="T16" s="54">
        <v>0</v>
      </c>
      <c r="U16" s="54">
        <v>2</v>
      </c>
      <c r="V16" s="54">
        <v>1</v>
      </c>
      <c r="X16" s="55">
        <f t="shared" si="6"/>
        <v>5</v>
      </c>
      <c r="Y16" s="9" t="str">
        <f t="shared" si="7"/>
        <v>OK</v>
      </c>
    </row>
    <row r="17" spans="2:25" ht="21" thickTop="1" thickBot="1">
      <c r="B17" s="70">
        <v>8</v>
      </c>
      <c r="C17" s="52" t="s">
        <v>65</v>
      </c>
      <c r="D17" s="36">
        <f>VLOOKUP(C17,Données!$A$2:$E$47,5,FALSE)</f>
        <v>36.5</v>
      </c>
      <c r="E17" s="63"/>
      <c r="F17" s="64">
        <v>19</v>
      </c>
      <c r="G17" s="65">
        <v>9</v>
      </c>
      <c r="H17" s="33">
        <f t="shared" si="0"/>
        <v>28</v>
      </c>
      <c r="I17" s="32"/>
      <c r="J17" s="70">
        <v>10</v>
      </c>
      <c r="K17" s="52" t="s">
        <v>65</v>
      </c>
      <c r="L17" s="64">
        <v>3</v>
      </c>
      <c r="M17" s="64">
        <v>1</v>
      </c>
      <c r="N17" s="34">
        <f t="shared" si="1"/>
        <v>4</v>
      </c>
      <c r="O17" s="64">
        <v>56</v>
      </c>
      <c r="P17" s="65">
        <v>64</v>
      </c>
      <c r="Q17" s="46">
        <f t="shared" si="2"/>
        <v>120</v>
      </c>
      <c r="R17" s="66" t="s">
        <v>115</v>
      </c>
      <c r="S17" s="53">
        <f t="shared" si="3"/>
        <v>48</v>
      </c>
      <c r="T17" s="54">
        <v>0</v>
      </c>
      <c r="U17" s="54">
        <v>1</v>
      </c>
      <c r="V17" s="54">
        <v>2</v>
      </c>
      <c r="X17" s="55">
        <f t="shared" si="6"/>
        <v>4</v>
      </c>
      <c r="Y17" s="9" t="str">
        <f t="shared" si="7"/>
        <v>OK</v>
      </c>
    </row>
    <row r="18" spans="2:25" ht="15.75" thickTop="1">
      <c r="T18" s="67">
        <f>SUM(T7:T17)</f>
        <v>0</v>
      </c>
      <c r="U18" s="67">
        <f>SUM(U7:U17)</f>
        <v>31</v>
      </c>
      <c r="V18" s="67">
        <f>SUM(V7:V17)</f>
        <v>77</v>
      </c>
    </row>
  </sheetData>
  <sortState ref="K7:V17">
    <sortCondition descending="1" ref="N7:N17"/>
    <sortCondition ref="Q7:Q17"/>
  </sortState>
  <mergeCells count="18">
    <mergeCell ref="B13:B14"/>
    <mergeCell ref="J7:J8"/>
    <mergeCell ref="R4:S5"/>
    <mergeCell ref="T4:T5"/>
    <mergeCell ref="U4:U5"/>
    <mergeCell ref="V4:V5"/>
    <mergeCell ref="B9:B10"/>
    <mergeCell ref="B11:B12"/>
    <mergeCell ref="B2:V2"/>
    <mergeCell ref="B4:B5"/>
    <mergeCell ref="C4:C5"/>
    <mergeCell ref="D4:D5"/>
    <mergeCell ref="E4:E5"/>
    <mergeCell ref="F4:H4"/>
    <mergeCell ref="J4:J5"/>
    <mergeCell ref="K4:K5"/>
    <mergeCell ref="L4:N4"/>
    <mergeCell ref="O4:Q4"/>
  </mergeCells>
  <conditionalFormatting sqref="Y7:Y17">
    <cfRule type="cellIs" dxfId="42" priority="4" operator="equal">
      <formula>"OK"</formula>
    </cfRule>
  </conditionalFormatting>
  <conditionalFormatting sqref="Y7:Y17">
    <cfRule type="expression" dxfId="41" priority="3">
      <formula>#REF!=#REF!</formula>
    </cfRule>
  </conditionalFormatting>
  <conditionalFormatting sqref="Y7:Y17">
    <cfRule type="cellIs" dxfId="40" priority="55" operator="equal">
      <formula>"KO"</formula>
    </cfRule>
    <cfRule type="iconSet" priority="56">
      <iconSet iconSet="3Symbols2">
        <cfvo type="percent" val="0"/>
        <cfvo type="percent" val="33"/>
        <cfvo type="percent" val="67"/>
      </iconSet>
    </cfRule>
  </conditionalFormatting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Y23"/>
  <sheetViews>
    <sheetView zoomScale="70" zoomScaleNormal="70" workbookViewId="0">
      <selection activeCell="C12" sqref="C12"/>
    </sheetView>
  </sheetViews>
  <sheetFormatPr baseColWidth="10" defaultRowHeight="12.75"/>
  <cols>
    <col min="1" max="1" width="1.85546875" style="62" customWidth="1"/>
    <col min="2" max="2" width="7.5703125" style="62" customWidth="1"/>
    <col min="3" max="3" width="29.42578125" style="62" bestFit="1" customWidth="1"/>
    <col min="4" max="4" width="6.140625" style="62" bestFit="1" customWidth="1"/>
    <col min="5" max="5" width="10.28515625" style="62" bestFit="1" customWidth="1"/>
    <col min="6" max="6" width="6.140625" style="62" bestFit="1" customWidth="1"/>
    <col min="7" max="7" width="8.7109375" style="62" bestFit="1" customWidth="1"/>
    <col min="8" max="8" width="6.7109375" style="62" bestFit="1" customWidth="1"/>
    <col min="9" max="9" width="1.85546875" style="62" customWidth="1"/>
    <col min="10" max="10" width="8.140625" style="62" bestFit="1" customWidth="1"/>
    <col min="11" max="11" width="29.42578125" style="62" bestFit="1" customWidth="1"/>
    <col min="12" max="12" width="6.140625" style="62" bestFit="1" customWidth="1"/>
    <col min="13" max="13" width="8.7109375" style="62" bestFit="1" customWidth="1"/>
    <col min="14" max="14" width="6.7109375" style="62" bestFit="1" customWidth="1"/>
    <col min="15" max="15" width="6.28515625" style="62" bestFit="1" customWidth="1"/>
    <col min="16" max="16" width="8.7109375" style="62" bestFit="1" customWidth="1"/>
    <col min="17" max="17" width="6.7109375" style="62" bestFit="1" customWidth="1"/>
    <col min="18" max="18" width="2.28515625" style="62" customWidth="1"/>
    <col min="19" max="19" width="4" style="62" bestFit="1" customWidth="1"/>
    <col min="20" max="20" width="7.7109375" style="62" customWidth="1"/>
    <col min="21" max="21" width="5.140625" style="62" customWidth="1"/>
    <col min="22" max="22" width="7.28515625" style="62" customWidth="1"/>
    <col min="23" max="23" width="8" style="62" customWidth="1"/>
    <col min="24" max="24" width="4" style="62" bestFit="1" customWidth="1"/>
    <col min="25" max="25" width="3.7109375" style="62" bestFit="1" customWidth="1"/>
    <col min="26" max="16384" width="11.42578125" style="62"/>
  </cols>
  <sheetData>
    <row r="1" spans="2:25" ht="6.75" customHeight="1"/>
    <row r="2" spans="2:25" ht="57.75" customHeight="1">
      <c r="B2" s="268" t="s">
        <v>131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3" spans="2:25" ht="7.5" customHeight="1" thickBot="1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45" t="s">
        <v>112</v>
      </c>
    </row>
    <row r="4" spans="2:25" ht="15.75" customHeight="1">
      <c r="B4" s="218" t="s">
        <v>103</v>
      </c>
      <c r="C4" s="180" t="s">
        <v>30</v>
      </c>
      <c r="D4" s="220" t="s">
        <v>104</v>
      </c>
      <c r="E4" s="220" t="s">
        <v>105</v>
      </c>
      <c r="F4" s="221" t="s">
        <v>101</v>
      </c>
      <c r="G4" s="222"/>
      <c r="H4" s="223"/>
      <c r="I4" s="14"/>
      <c r="J4" s="224" t="s">
        <v>103</v>
      </c>
      <c r="K4" s="180" t="s">
        <v>30</v>
      </c>
      <c r="L4" s="182" t="s">
        <v>102</v>
      </c>
      <c r="M4" s="183"/>
      <c r="N4" s="184"/>
      <c r="O4" s="185" t="s">
        <v>31</v>
      </c>
      <c r="P4" s="186"/>
      <c r="Q4" s="187"/>
      <c r="R4" s="269" t="s">
        <v>133</v>
      </c>
      <c r="S4" s="270"/>
      <c r="T4" s="190" t="s">
        <v>121</v>
      </c>
      <c r="U4" s="190" t="s">
        <v>122</v>
      </c>
      <c r="V4" s="192" t="s">
        <v>123</v>
      </c>
    </row>
    <row r="5" spans="2:25" ht="16.5" customHeight="1" thickBot="1">
      <c r="B5" s="219"/>
      <c r="C5" s="181"/>
      <c r="D5" s="181"/>
      <c r="E5" s="181"/>
      <c r="F5" s="22" t="s">
        <v>32</v>
      </c>
      <c r="G5" s="23" t="s">
        <v>33</v>
      </c>
      <c r="H5" s="24" t="s">
        <v>34</v>
      </c>
      <c r="I5" s="14"/>
      <c r="J5" s="225"/>
      <c r="K5" s="181"/>
      <c r="L5" s="25" t="s">
        <v>32</v>
      </c>
      <c r="M5" s="26" t="s">
        <v>33</v>
      </c>
      <c r="N5" s="27" t="s">
        <v>34</v>
      </c>
      <c r="O5" s="28" t="s">
        <v>32</v>
      </c>
      <c r="P5" s="29" t="s">
        <v>33</v>
      </c>
      <c r="Q5" s="30" t="s">
        <v>34</v>
      </c>
      <c r="R5" s="271"/>
      <c r="S5" s="272"/>
      <c r="T5" s="191"/>
      <c r="U5" s="191"/>
      <c r="V5" s="193"/>
    </row>
    <row r="6" spans="2:25" ht="7.5" customHeight="1" thickBot="1">
      <c r="C6" s="13"/>
      <c r="D6" s="15"/>
      <c r="E6" s="35"/>
      <c r="F6" s="16"/>
      <c r="G6" s="17"/>
      <c r="H6" s="13"/>
      <c r="I6" s="13"/>
      <c r="J6" s="13"/>
      <c r="K6" s="18"/>
      <c r="L6" s="19"/>
      <c r="M6" s="20"/>
      <c r="N6" s="21"/>
      <c r="O6" s="19"/>
      <c r="P6" s="20"/>
      <c r="Q6" s="21"/>
      <c r="R6" s="13"/>
      <c r="S6" s="13"/>
    </row>
    <row r="7" spans="2:25" ht="19.5" customHeight="1" thickTop="1" thickBot="1">
      <c r="B7" s="69">
        <v>1</v>
      </c>
      <c r="C7" s="52" t="s">
        <v>60</v>
      </c>
      <c r="D7" s="36">
        <f>VLOOKUP(C7,Données!$A$2:$E$47,5,FALSE)</f>
        <v>45.7</v>
      </c>
      <c r="E7" s="63">
        <v>41.2</v>
      </c>
      <c r="F7" s="64">
        <v>17</v>
      </c>
      <c r="G7" s="65">
        <v>22</v>
      </c>
      <c r="H7" s="33">
        <f t="shared" ref="H7:H22" si="0">F7+G7</f>
        <v>39</v>
      </c>
      <c r="I7" s="32"/>
      <c r="J7" s="69">
        <v>1</v>
      </c>
      <c r="K7" s="51" t="s">
        <v>94</v>
      </c>
      <c r="L7" s="64">
        <v>10</v>
      </c>
      <c r="M7" s="64">
        <v>8</v>
      </c>
      <c r="N7" s="34">
        <f t="shared" ref="N7:N22" si="1">L7+M7</f>
        <v>18</v>
      </c>
      <c r="O7" s="64">
        <v>44</v>
      </c>
      <c r="P7" s="65">
        <v>45</v>
      </c>
      <c r="Q7" s="46">
        <f t="shared" ref="Q7:Q22" si="2">O7+P7</f>
        <v>89</v>
      </c>
      <c r="R7" s="66" t="s">
        <v>115</v>
      </c>
      <c r="S7" s="53">
        <f>Q7-70</f>
        <v>19</v>
      </c>
      <c r="T7" s="54">
        <v>2</v>
      </c>
      <c r="U7" s="54">
        <v>2</v>
      </c>
      <c r="V7" s="54">
        <v>8</v>
      </c>
      <c r="X7" s="55">
        <f t="shared" ref="X7:X22" si="3">T7*3+U7*2+V7*1</f>
        <v>18</v>
      </c>
      <c r="Y7" s="9" t="str">
        <f t="shared" ref="Y7:Y22" si="4">IF(N7=X7,"OK","KO")</f>
        <v>OK</v>
      </c>
    </row>
    <row r="8" spans="2:25" ht="21" thickTop="1" thickBot="1">
      <c r="B8" s="69">
        <v>2</v>
      </c>
      <c r="C8" s="51" t="s">
        <v>59</v>
      </c>
      <c r="D8" s="36">
        <f>VLOOKUP(C8,Données!$A$2:$E$47,5,FALSE)</f>
        <v>44</v>
      </c>
      <c r="E8" s="63">
        <v>37.200000000000003</v>
      </c>
      <c r="F8" s="64">
        <v>19</v>
      </c>
      <c r="G8" s="65">
        <v>17</v>
      </c>
      <c r="H8" s="33">
        <f t="shared" si="0"/>
        <v>36</v>
      </c>
      <c r="I8" s="32"/>
      <c r="J8" s="70">
        <v>2</v>
      </c>
      <c r="K8" s="51" t="s">
        <v>66</v>
      </c>
      <c r="L8" s="64">
        <v>7</v>
      </c>
      <c r="M8" s="64">
        <v>7</v>
      </c>
      <c r="N8" s="34">
        <f t="shared" si="1"/>
        <v>14</v>
      </c>
      <c r="O8" s="64">
        <v>46</v>
      </c>
      <c r="P8" s="65">
        <v>46</v>
      </c>
      <c r="Q8" s="46">
        <f t="shared" si="2"/>
        <v>92</v>
      </c>
      <c r="R8" s="66" t="s">
        <v>115</v>
      </c>
      <c r="S8" s="53">
        <f t="shared" ref="S8:S22" si="5">Q8-70</f>
        <v>22</v>
      </c>
      <c r="T8" s="54">
        <v>0</v>
      </c>
      <c r="U8" s="54">
        <v>1</v>
      </c>
      <c r="V8" s="54">
        <v>12</v>
      </c>
      <c r="X8" s="55">
        <f t="shared" si="3"/>
        <v>14</v>
      </c>
      <c r="Y8" s="9" t="str">
        <f t="shared" si="4"/>
        <v>OK</v>
      </c>
    </row>
    <row r="9" spans="2:25" ht="21" thickTop="1" thickBot="1">
      <c r="B9" s="70">
        <v>4</v>
      </c>
      <c r="C9" s="51" t="s">
        <v>62</v>
      </c>
      <c r="D9" s="36">
        <f>VLOOKUP(C9,Données!$A$2:$E$47,5,FALSE)</f>
        <v>27.8</v>
      </c>
      <c r="E9" s="63">
        <v>29.2</v>
      </c>
      <c r="F9" s="64">
        <v>18</v>
      </c>
      <c r="G9" s="65">
        <v>16</v>
      </c>
      <c r="H9" s="33">
        <f t="shared" si="0"/>
        <v>34</v>
      </c>
      <c r="I9" s="32"/>
      <c r="J9" s="70">
        <v>4</v>
      </c>
      <c r="K9" s="51" t="s">
        <v>75</v>
      </c>
      <c r="L9" s="64">
        <v>6</v>
      </c>
      <c r="M9" s="64">
        <v>7</v>
      </c>
      <c r="N9" s="34">
        <f t="shared" si="1"/>
        <v>13</v>
      </c>
      <c r="O9" s="64">
        <v>51</v>
      </c>
      <c r="P9" s="65">
        <v>53</v>
      </c>
      <c r="Q9" s="46">
        <f t="shared" si="2"/>
        <v>104</v>
      </c>
      <c r="R9" s="66" t="s">
        <v>115</v>
      </c>
      <c r="S9" s="53">
        <f t="shared" si="5"/>
        <v>34</v>
      </c>
      <c r="T9" s="54">
        <v>1</v>
      </c>
      <c r="U9" s="54">
        <v>1</v>
      </c>
      <c r="V9" s="54">
        <v>8</v>
      </c>
      <c r="X9" s="55">
        <f t="shared" si="3"/>
        <v>13</v>
      </c>
      <c r="Y9" s="9" t="str">
        <f t="shared" si="4"/>
        <v>OK</v>
      </c>
    </row>
    <row r="10" spans="2:25" ht="21" thickTop="1" thickBot="1">
      <c r="B10" s="70">
        <v>6</v>
      </c>
      <c r="C10" s="51" t="s">
        <v>94</v>
      </c>
      <c r="D10" s="36">
        <f>VLOOKUP(C10,Données!$A$2:$E$47,5,FALSE)</f>
        <v>17.899999999999999</v>
      </c>
      <c r="E10" s="63">
        <v>18.8</v>
      </c>
      <c r="F10" s="64">
        <v>17</v>
      </c>
      <c r="G10" s="65">
        <v>16</v>
      </c>
      <c r="H10" s="33">
        <f t="shared" si="0"/>
        <v>33</v>
      </c>
      <c r="I10" s="32"/>
      <c r="J10" s="70">
        <v>6</v>
      </c>
      <c r="K10" s="51" t="s">
        <v>62</v>
      </c>
      <c r="L10" s="64">
        <v>8</v>
      </c>
      <c r="M10" s="64">
        <v>3</v>
      </c>
      <c r="N10" s="34">
        <f t="shared" si="1"/>
        <v>11</v>
      </c>
      <c r="O10" s="64">
        <v>50</v>
      </c>
      <c r="P10" s="65">
        <v>51</v>
      </c>
      <c r="Q10" s="46">
        <f t="shared" si="2"/>
        <v>101</v>
      </c>
      <c r="R10" s="66" t="s">
        <v>115</v>
      </c>
      <c r="S10" s="53">
        <f t="shared" si="5"/>
        <v>31</v>
      </c>
      <c r="T10" s="54">
        <v>0</v>
      </c>
      <c r="U10" s="54">
        <v>3</v>
      </c>
      <c r="V10" s="54">
        <v>5</v>
      </c>
      <c r="X10" s="55">
        <f t="shared" si="3"/>
        <v>11</v>
      </c>
      <c r="Y10" s="9" t="str">
        <f t="shared" si="4"/>
        <v>OK</v>
      </c>
    </row>
    <row r="11" spans="2:25" ht="21" thickTop="1" thickBot="1">
      <c r="B11" s="70">
        <v>7</v>
      </c>
      <c r="C11" s="51" t="s">
        <v>66</v>
      </c>
      <c r="D11" s="36">
        <f>VLOOKUP(C11,Données!$A$2:$E$47,5,FALSE)</f>
        <v>20.8</v>
      </c>
      <c r="E11" s="63">
        <v>18.3</v>
      </c>
      <c r="F11" s="64">
        <v>15</v>
      </c>
      <c r="G11" s="65">
        <v>15</v>
      </c>
      <c r="H11" s="33">
        <f t="shared" si="0"/>
        <v>30</v>
      </c>
      <c r="I11" s="32"/>
      <c r="J11" s="70">
        <v>7</v>
      </c>
      <c r="K11" s="51" t="s">
        <v>59</v>
      </c>
      <c r="L11" s="64">
        <v>5</v>
      </c>
      <c r="M11" s="64">
        <v>3</v>
      </c>
      <c r="N11" s="34">
        <f t="shared" si="1"/>
        <v>8</v>
      </c>
      <c r="O11" s="64">
        <v>52</v>
      </c>
      <c r="P11" s="65">
        <v>54</v>
      </c>
      <c r="Q11" s="46">
        <f t="shared" si="2"/>
        <v>106</v>
      </c>
      <c r="R11" s="66" t="s">
        <v>115</v>
      </c>
      <c r="S11" s="53">
        <f t="shared" si="5"/>
        <v>36</v>
      </c>
      <c r="T11" s="54">
        <v>0</v>
      </c>
      <c r="U11" s="54">
        <v>1</v>
      </c>
      <c r="V11" s="54">
        <v>6</v>
      </c>
      <c r="X11" s="55">
        <f t="shared" si="3"/>
        <v>8</v>
      </c>
      <c r="Y11" s="9" t="str">
        <f t="shared" si="4"/>
        <v>OK</v>
      </c>
    </row>
    <row r="12" spans="2:25" ht="21" thickTop="1" thickBot="1">
      <c r="B12" s="70">
        <v>8</v>
      </c>
      <c r="C12" s="51" t="s">
        <v>92</v>
      </c>
      <c r="D12" s="36">
        <f>VLOOKUP(C12,Données!$A$2:$E$47,5,FALSE)</f>
        <v>53.5</v>
      </c>
      <c r="E12" s="63">
        <v>51.6</v>
      </c>
      <c r="F12" s="64">
        <v>14</v>
      </c>
      <c r="G12" s="65">
        <v>15</v>
      </c>
      <c r="H12" s="33">
        <f t="shared" si="0"/>
        <v>29</v>
      </c>
      <c r="I12" s="32"/>
      <c r="J12" s="69">
        <v>8</v>
      </c>
      <c r="K12" s="52" t="s">
        <v>60</v>
      </c>
      <c r="L12" s="64">
        <v>1</v>
      </c>
      <c r="M12" s="64">
        <v>4</v>
      </c>
      <c r="N12" s="34">
        <f t="shared" si="1"/>
        <v>5</v>
      </c>
      <c r="O12" s="64">
        <v>56</v>
      </c>
      <c r="P12" s="65">
        <v>53</v>
      </c>
      <c r="Q12" s="46">
        <f t="shared" si="2"/>
        <v>109</v>
      </c>
      <c r="R12" s="66" t="s">
        <v>115</v>
      </c>
      <c r="S12" s="53">
        <f t="shared" si="5"/>
        <v>39</v>
      </c>
      <c r="T12" s="54">
        <v>0</v>
      </c>
      <c r="U12" s="54">
        <v>0</v>
      </c>
      <c r="V12" s="54">
        <v>5</v>
      </c>
      <c r="X12" s="55">
        <f t="shared" ref="X12" si="6">T12*3+U12*2+V12*1</f>
        <v>5</v>
      </c>
      <c r="Y12" s="9" t="str">
        <f t="shared" ref="Y12" si="7">IF(N12=X12,"OK","KO")</f>
        <v>OK</v>
      </c>
    </row>
    <row r="13" spans="2:25" ht="21" thickTop="1" thickBot="1">
      <c r="B13" s="266">
        <v>9</v>
      </c>
      <c r="C13" s="51" t="s">
        <v>90</v>
      </c>
      <c r="D13" s="36">
        <f>VLOOKUP(C13,Données!$A$2:$E$47,5,FALSE)</f>
        <v>32.299999999999997</v>
      </c>
      <c r="E13" s="63">
        <v>32</v>
      </c>
      <c r="F13" s="64">
        <v>13</v>
      </c>
      <c r="G13" s="65">
        <v>15</v>
      </c>
      <c r="H13" s="33">
        <f t="shared" si="0"/>
        <v>28</v>
      </c>
      <c r="I13" s="32"/>
      <c r="J13" s="70">
        <v>9</v>
      </c>
      <c r="K13" s="51" t="s">
        <v>97</v>
      </c>
      <c r="L13" s="64">
        <v>1</v>
      </c>
      <c r="M13" s="64">
        <v>4</v>
      </c>
      <c r="N13" s="34">
        <f t="shared" si="1"/>
        <v>5</v>
      </c>
      <c r="O13" s="64">
        <v>57</v>
      </c>
      <c r="P13" s="65">
        <v>55</v>
      </c>
      <c r="Q13" s="46">
        <f t="shared" si="2"/>
        <v>112</v>
      </c>
      <c r="R13" s="66" t="s">
        <v>115</v>
      </c>
      <c r="S13" s="53">
        <f t="shared" si="5"/>
        <v>42</v>
      </c>
      <c r="T13" s="54">
        <v>0</v>
      </c>
      <c r="U13" s="54">
        <v>1</v>
      </c>
      <c r="V13" s="54">
        <v>3</v>
      </c>
      <c r="X13" s="55">
        <f t="shared" si="3"/>
        <v>5</v>
      </c>
      <c r="Y13" s="9" t="str">
        <f t="shared" si="4"/>
        <v>OK</v>
      </c>
    </row>
    <row r="14" spans="2:25" ht="21" thickTop="1" thickBot="1">
      <c r="B14" s="273"/>
      <c r="C14" s="51" t="s">
        <v>97</v>
      </c>
      <c r="D14" s="36">
        <f>VLOOKUP(C14,Données!$A$2:$E$47,5,FALSE)</f>
        <v>53.5</v>
      </c>
      <c r="E14" s="63">
        <v>34.9</v>
      </c>
      <c r="F14" s="64">
        <v>12</v>
      </c>
      <c r="G14" s="65">
        <v>16</v>
      </c>
      <c r="H14" s="33">
        <f t="shared" si="0"/>
        <v>28</v>
      </c>
      <c r="I14" s="32"/>
      <c r="J14" s="69">
        <v>10</v>
      </c>
      <c r="K14" s="51" t="s">
        <v>90</v>
      </c>
      <c r="L14" s="64">
        <v>2</v>
      </c>
      <c r="M14" s="64">
        <v>2</v>
      </c>
      <c r="N14" s="34">
        <f t="shared" si="1"/>
        <v>4</v>
      </c>
      <c r="O14" s="64">
        <v>56</v>
      </c>
      <c r="P14" s="65">
        <v>55</v>
      </c>
      <c r="Q14" s="46">
        <f t="shared" si="2"/>
        <v>111</v>
      </c>
      <c r="R14" s="66" t="s">
        <v>115</v>
      </c>
      <c r="S14" s="53">
        <f t="shared" si="5"/>
        <v>41</v>
      </c>
      <c r="T14" s="54">
        <v>0</v>
      </c>
      <c r="U14" s="54">
        <v>0</v>
      </c>
      <c r="V14" s="54">
        <v>4</v>
      </c>
      <c r="X14" s="55">
        <f t="shared" si="3"/>
        <v>4</v>
      </c>
      <c r="Y14" s="9" t="str">
        <f t="shared" si="4"/>
        <v>OK</v>
      </c>
    </row>
    <row r="15" spans="2:25" ht="21" thickTop="1" thickBot="1">
      <c r="B15" s="267"/>
      <c r="C15" s="51" t="s">
        <v>75</v>
      </c>
      <c r="D15" s="36">
        <f>VLOOKUP(C15,Données!$A$2:$E$47,5,FALSE)</f>
        <v>23.2</v>
      </c>
      <c r="E15" s="63">
        <v>24.2</v>
      </c>
      <c r="F15" s="64">
        <v>15</v>
      </c>
      <c r="G15" s="65">
        <v>13</v>
      </c>
      <c r="H15" s="33">
        <f t="shared" si="0"/>
        <v>28</v>
      </c>
      <c r="I15" s="32"/>
      <c r="J15" s="70">
        <v>11</v>
      </c>
      <c r="K15" s="51" t="s">
        <v>100</v>
      </c>
      <c r="L15" s="64">
        <v>1</v>
      </c>
      <c r="M15" s="64">
        <v>3</v>
      </c>
      <c r="N15" s="34">
        <f t="shared" si="1"/>
        <v>4</v>
      </c>
      <c r="O15" s="64">
        <v>57</v>
      </c>
      <c r="P15" s="65">
        <v>57</v>
      </c>
      <c r="Q15" s="46">
        <f t="shared" si="2"/>
        <v>114</v>
      </c>
      <c r="R15" s="66" t="s">
        <v>115</v>
      </c>
      <c r="S15" s="53">
        <f t="shared" si="5"/>
        <v>44</v>
      </c>
      <c r="T15" s="54">
        <v>0</v>
      </c>
      <c r="U15" s="54">
        <v>0</v>
      </c>
      <c r="V15" s="54">
        <v>4</v>
      </c>
      <c r="X15" s="55">
        <f t="shared" si="3"/>
        <v>4</v>
      </c>
      <c r="Y15" s="9" t="str">
        <f t="shared" si="4"/>
        <v>OK</v>
      </c>
    </row>
    <row r="16" spans="2:25" ht="21" thickTop="1" thickBot="1">
      <c r="B16" s="70">
        <v>12</v>
      </c>
      <c r="C16" s="52" t="s">
        <v>65</v>
      </c>
      <c r="D16" s="36">
        <f>VLOOKUP(C16,Données!$A$2:$E$47,5,FALSE)</f>
        <v>36.5</v>
      </c>
      <c r="E16" s="63">
        <v>37.299999999999997</v>
      </c>
      <c r="F16" s="64">
        <v>17</v>
      </c>
      <c r="G16" s="65">
        <v>9</v>
      </c>
      <c r="H16" s="33">
        <f t="shared" si="0"/>
        <v>26</v>
      </c>
      <c r="I16" s="32"/>
      <c r="J16" s="70">
        <v>12</v>
      </c>
      <c r="K16" s="6" t="s">
        <v>85</v>
      </c>
      <c r="L16" s="64">
        <v>3</v>
      </c>
      <c r="M16" s="64">
        <v>1</v>
      </c>
      <c r="N16" s="34">
        <f t="shared" si="1"/>
        <v>4</v>
      </c>
      <c r="O16" s="64">
        <v>58</v>
      </c>
      <c r="P16" s="65">
        <v>57</v>
      </c>
      <c r="Q16" s="46">
        <f t="shared" si="2"/>
        <v>115</v>
      </c>
      <c r="R16" s="66" t="s">
        <v>115</v>
      </c>
      <c r="S16" s="53">
        <f t="shared" si="5"/>
        <v>45</v>
      </c>
      <c r="T16" s="54">
        <v>0</v>
      </c>
      <c r="U16" s="54">
        <v>0</v>
      </c>
      <c r="V16" s="54">
        <v>4</v>
      </c>
      <c r="X16" s="55">
        <f t="shared" si="3"/>
        <v>4</v>
      </c>
      <c r="Y16" s="9" t="str">
        <f t="shared" si="4"/>
        <v>OK</v>
      </c>
    </row>
    <row r="17" spans="2:25" ht="21" thickTop="1" thickBot="1">
      <c r="B17" s="70">
        <v>13</v>
      </c>
      <c r="C17" s="51" t="s">
        <v>81</v>
      </c>
      <c r="D17" s="36">
        <f>VLOOKUP(C17,Données!$A$2:$E$47,5,FALSE)</f>
        <v>40.9</v>
      </c>
      <c r="E17" s="63">
        <v>40.799999999999997</v>
      </c>
      <c r="F17" s="64">
        <v>10</v>
      </c>
      <c r="G17" s="65">
        <v>15</v>
      </c>
      <c r="H17" s="33">
        <f t="shared" si="0"/>
        <v>25</v>
      </c>
      <c r="I17" s="32"/>
      <c r="J17" s="70">
        <v>13</v>
      </c>
      <c r="K17" s="51" t="s">
        <v>69</v>
      </c>
      <c r="L17" s="64">
        <v>3</v>
      </c>
      <c r="M17" s="64">
        <v>1</v>
      </c>
      <c r="N17" s="34">
        <f t="shared" si="1"/>
        <v>4</v>
      </c>
      <c r="O17" s="64">
        <v>60</v>
      </c>
      <c r="P17" s="65">
        <v>55</v>
      </c>
      <c r="Q17" s="46">
        <f t="shared" si="2"/>
        <v>115</v>
      </c>
      <c r="R17" s="66" t="s">
        <v>115</v>
      </c>
      <c r="S17" s="53">
        <f t="shared" si="5"/>
        <v>45</v>
      </c>
      <c r="T17" s="54">
        <v>0</v>
      </c>
      <c r="U17" s="54">
        <v>1</v>
      </c>
      <c r="V17" s="54">
        <v>2</v>
      </c>
      <c r="X17" s="55">
        <f t="shared" si="3"/>
        <v>4</v>
      </c>
      <c r="Y17" s="9" t="str">
        <f t="shared" si="4"/>
        <v>OK</v>
      </c>
    </row>
    <row r="18" spans="2:25" ht="21" thickTop="1" thickBot="1">
      <c r="B18" s="70">
        <v>14</v>
      </c>
      <c r="C18" s="6" t="s">
        <v>85</v>
      </c>
      <c r="D18" s="36">
        <f>VLOOKUP(C18,Données!$A$2:$E$47,5,FALSE)</f>
        <v>32.6</v>
      </c>
      <c r="E18" s="63">
        <v>33.200000000000003</v>
      </c>
      <c r="F18" s="64">
        <v>11</v>
      </c>
      <c r="G18" s="65">
        <v>12</v>
      </c>
      <c r="H18" s="33">
        <f t="shared" si="0"/>
        <v>23</v>
      </c>
      <c r="I18" s="32"/>
      <c r="J18" s="70">
        <v>14</v>
      </c>
      <c r="K18" s="51" t="s">
        <v>81</v>
      </c>
      <c r="L18" s="64">
        <v>1</v>
      </c>
      <c r="M18" s="64">
        <v>1</v>
      </c>
      <c r="N18" s="34">
        <f t="shared" si="1"/>
        <v>2</v>
      </c>
      <c r="O18" s="64">
        <v>62</v>
      </c>
      <c r="P18" s="65">
        <v>58</v>
      </c>
      <c r="Q18" s="46">
        <f t="shared" si="2"/>
        <v>120</v>
      </c>
      <c r="R18" s="66" t="s">
        <v>115</v>
      </c>
      <c r="S18" s="53">
        <f t="shared" si="5"/>
        <v>50</v>
      </c>
      <c r="T18" s="54">
        <v>0</v>
      </c>
      <c r="U18" s="54">
        <v>0</v>
      </c>
      <c r="V18" s="54">
        <v>2</v>
      </c>
      <c r="X18" s="55">
        <f t="shared" si="3"/>
        <v>2</v>
      </c>
      <c r="Y18" s="9" t="str">
        <f t="shared" si="4"/>
        <v>OK</v>
      </c>
    </row>
    <row r="19" spans="2:25" ht="21" thickTop="1" thickBot="1">
      <c r="B19" s="70">
        <v>15</v>
      </c>
      <c r="C19" s="51" t="s">
        <v>100</v>
      </c>
      <c r="D19" s="36">
        <f>VLOOKUP(C19,Données!$A$2:$E$47,5,FALSE)</f>
        <v>28.6</v>
      </c>
      <c r="E19" s="63">
        <v>29.6</v>
      </c>
      <c r="F19" s="64">
        <v>10</v>
      </c>
      <c r="G19" s="65">
        <v>11</v>
      </c>
      <c r="H19" s="33">
        <f t="shared" si="0"/>
        <v>21</v>
      </c>
      <c r="I19" s="32"/>
      <c r="J19" s="70">
        <v>15</v>
      </c>
      <c r="K19" s="52" t="s">
        <v>65</v>
      </c>
      <c r="L19" s="64">
        <v>1</v>
      </c>
      <c r="M19" s="64">
        <v>0</v>
      </c>
      <c r="N19" s="34">
        <f t="shared" si="1"/>
        <v>1</v>
      </c>
      <c r="O19" s="64">
        <v>55</v>
      </c>
      <c r="P19" s="65">
        <v>63</v>
      </c>
      <c r="Q19" s="46">
        <f t="shared" si="2"/>
        <v>118</v>
      </c>
      <c r="R19" s="66" t="s">
        <v>115</v>
      </c>
      <c r="S19" s="53">
        <f t="shared" si="5"/>
        <v>48</v>
      </c>
      <c r="T19" s="54">
        <v>0</v>
      </c>
      <c r="U19" s="54">
        <v>0</v>
      </c>
      <c r="V19" s="54">
        <v>1</v>
      </c>
      <c r="X19" s="55">
        <f t="shared" si="3"/>
        <v>1</v>
      </c>
      <c r="Y19" s="9" t="str">
        <f t="shared" si="4"/>
        <v>OK</v>
      </c>
    </row>
    <row r="20" spans="2:25" ht="21" thickTop="1" thickBot="1">
      <c r="B20" s="70">
        <v>16</v>
      </c>
      <c r="C20" s="51" t="s">
        <v>69</v>
      </c>
      <c r="D20" s="36">
        <f>VLOOKUP(C20,Données!$A$2:$E$47,5,FALSE)</f>
        <v>28.8</v>
      </c>
      <c r="E20" s="63">
        <v>29</v>
      </c>
      <c r="F20" s="64">
        <v>8</v>
      </c>
      <c r="G20" s="65">
        <v>12</v>
      </c>
      <c r="H20" s="33">
        <f t="shared" si="0"/>
        <v>20</v>
      </c>
      <c r="I20" s="32"/>
      <c r="J20" s="70">
        <v>16</v>
      </c>
      <c r="K20" s="51" t="s">
        <v>92</v>
      </c>
      <c r="L20" s="64">
        <v>0</v>
      </c>
      <c r="M20" s="64">
        <v>1</v>
      </c>
      <c r="N20" s="34">
        <f t="shared" si="1"/>
        <v>1</v>
      </c>
      <c r="O20" s="64">
        <v>65</v>
      </c>
      <c r="P20" s="65">
        <v>63</v>
      </c>
      <c r="Q20" s="46">
        <f t="shared" si="2"/>
        <v>128</v>
      </c>
      <c r="R20" s="66" t="s">
        <v>115</v>
      </c>
      <c r="S20" s="53">
        <f t="shared" si="5"/>
        <v>58</v>
      </c>
      <c r="T20" s="54">
        <v>0</v>
      </c>
      <c r="U20" s="54">
        <v>0</v>
      </c>
      <c r="V20" s="54">
        <v>1</v>
      </c>
      <c r="X20" s="55">
        <f t="shared" si="3"/>
        <v>1</v>
      </c>
      <c r="Y20" s="9" t="str">
        <f t="shared" si="4"/>
        <v>OK</v>
      </c>
    </row>
    <row r="21" spans="2:25" ht="21" thickTop="1" thickBot="1">
      <c r="B21" s="70">
        <v>17</v>
      </c>
      <c r="C21" s="7" t="s">
        <v>108</v>
      </c>
      <c r="D21" s="36">
        <f>VLOOKUP(C21,Données!$A$2:$E$47,5,FALSE)</f>
        <v>54</v>
      </c>
      <c r="E21" s="63">
        <v>54.3</v>
      </c>
      <c r="F21" s="64">
        <v>6</v>
      </c>
      <c r="G21" s="65">
        <v>11</v>
      </c>
      <c r="H21" s="33">
        <f t="shared" si="0"/>
        <v>17</v>
      </c>
      <c r="I21" s="32"/>
      <c r="J21" s="70">
        <v>17</v>
      </c>
      <c r="K21" s="7" t="s">
        <v>108</v>
      </c>
      <c r="L21" s="64">
        <v>0</v>
      </c>
      <c r="M21" s="64">
        <v>0</v>
      </c>
      <c r="N21" s="34">
        <f t="shared" si="1"/>
        <v>0</v>
      </c>
      <c r="O21" s="64">
        <v>74</v>
      </c>
      <c r="P21" s="65">
        <v>69</v>
      </c>
      <c r="Q21" s="46">
        <f t="shared" si="2"/>
        <v>143</v>
      </c>
      <c r="R21" s="66" t="s">
        <v>115</v>
      </c>
      <c r="S21" s="53">
        <f t="shared" si="5"/>
        <v>73</v>
      </c>
      <c r="T21" s="54">
        <v>0</v>
      </c>
      <c r="U21" s="54">
        <v>0</v>
      </c>
      <c r="V21" s="54">
        <v>0</v>
      </c>
      <c r="X21" s="55">
        <f t="shared" si="3"/>
        <v>0</v>
      </c>
      <c r="Y21" s="9" t="str">
        <f t="shared" si="4"/>
        <v>OK</v>
      </c>
    </row>
    <row r="22" spans="2:25" ht="21" thickTop="1" thickBot="1">
      <c r="B22" s="70">
        <v>18</v>
      </c>
      <c r="C22" s="52" t="s">
        <v>64</v>
      </c>
      <c r="D22" s="36">
        <f>VLOOKUP(C22,Données!$A$2:$E$47,5,FALSE)</f>
        <v>53.5</v>
      </c>
      <c r="E22" s="63">
        <v>53.8</v>
      </c>
      <c r="F22" s="64">
        <v>8</v>
      </c>
      <c r="G22" s="65">
        <v>5</v>
      </c>
      <c r="H22" s="33">
        <f t="shared" si="0"/>
        <v>13</v>
      </c>
      <c r="I22" s="32"/>
      <c r="J22" s="70">
        <v>18</v>
      </c>
      <c r="K22" s="52" t="s">
        <v>64</v>
      </c>
      <c r="L22" s="64">
        <v>0</v>
      </c>
      <c r="M22" s="64">
        <v>0</v>
      </c>
      <c r="N22" s="34">
        <f t="shared" si="1"/>
        <v>0</v>
      </c>
      <c r="O22" s="64">
        <v>71</v>
      </c>
      <c r="P22" s="65">
        <v>75</v>
      </c>
      <c r="Q22" s="46">
        <f t="shared" si="2"/>
        <v>146</v>
      </c>
      <c r="R22" s="66" t="s">
        <v>115</v>
      </c>
      <c r="S22" s="53">
        <f t="shared" si="5"/>
        <v>76</v>
      </c>
      <c r="T22" s="54">
        <v>0</v>
      </c>
      <c r="U22" s="54">
        <v>0</v>
      </c>
      <c r="V22" s="54">
        <v>0</v>
      </c>
      <c r="X22" s="55">
        <f t="shared" si="3"/>
        <v>0</v>
      </c>
      <c r="Y22" s="9" t="str">
        <f t="shared" si="4"/>
        <v>OK</v>
      </c>
    </row>
    <row r="23" spans="2:25" ht="15.75" thickTop="1">
      <c r="T23" s="67">
        <f>SUM(T7:T22)</f>
        <v>3</v>
      </c>
      <c r="U23" s="67">
        <f>SUM(U7:U22)</f>
        <v>10</v>
      </c>
      <c r="V23" s="67">
        <f>SUM(V7:V22)</f>
        <v>65</v>
      </c>
    </row>
  </sheetData>
  <sortState ref="K7:V22">
    <sortCondition descending="1" ref="N7:N22"/>
    <sortCondition ref="Q7:Q22"/>
  </sortState>
  <mergeCells count="15">
    <mergeCell ref="B13:B15"/>
    <mergeCell ref="R4:S5"/>
    <mergeCell ref="T4:T5"/>
    <mergeCell ref="U4:U5"/>
    <mergeCell ref="V4:V5"/>
    <mergeCell ref="B2:V2"/>
    <mergeCell ref="B4:B5"/>
    <mergeCell ref="C4:C5"/>
    <mergeCell ref="D4:D5"/>
    <mergeCell ref="E4:E5"/>
    <mergeCell ref="F4:H4"/>
    <mergeCell ref="J4:J5"/>
    <mergeCell ref="K4:K5"/>
    <mergeCell ref="L4:N4"/>
    <mergeCell ref="O4:Q4"/>
  </mergeCells>
  <conditionalFormatting sqref="Y7:Y22">
    <cfRule type="cellIs" dxfId="39" priority="3" operator="equal">
      <formula>"OK"</formula>
    </cfRule>
  </conditionalFormatting>
  <conditionalFormatting sqref="Y7:Y22">
    <cfRule type="expression" dxfId="38" priority="5">
      <formula>#REF!=#REF!</formula>
    </cfRule>
  </conditionalFormatting>
  <conditionalFormatting sqref="Y7:Y22">
    <cfRule type="cellIs" dxfId="37" priority="37" operator="equal">
      <formula>"KO"</formula>
    </cfRule>
    <cfRule type="iconSet" priority="38">
      <iconSet iconSet="3Symbols2">
        <cfvo type="percent" val="0"/>
        <cfvo type="percent" val="33"/>
        <cfvo type="percent" val="67"/>
      </iconSet>
    </cfRule>
  </conditionalFormatting>
  <pageMargins left="0" right="0" top="0" bottom="0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Y27"/>
  <sheetViews>
    <sheetView zoomScale="70" zoomScaleNormal="70" workbookViewId="0">
      <selection activeCell="B2" sqref="B2:V2"/>
    </sheetView>
  </sheetViews>
  <sheetFormatPr baseColWidth="10" defaultRowHeight="12.75"/>
  <cols>
    <col min="1" max="1" width="1.85546875" style="74" customWidth="1"/>
    <col min="2" max="2" width="7.5703125" style="74" customWidth="1"/>
    <col min="3" max="3" width="29.42578125" style="74" bestFit="1" customWidth="1"/>
    <col min="4" max="4" width="6.140625" style="74" bestFit="1" customWidth="1"/>
    <col min="5" max="5" width="10.28515625" style="74" bestFit="1" customWidth="1"/>
    <col min="6" max="6" width="6.140625" style="74" bestFit="1" customWidth="1"/>
    <col min="7" max="7" width="8.7109375" style="74" bestFit="1" customWidth="1"/>
    <col min="8" max="8" width="6.7109375" style="74" bestFit="1" customWidth="1"/>
    <col min="9" max="9" width="1.85546875" style="74" customWidth="1"/>
    <col min="10" max="10" width="8.140625" style="74" bestFit="1" customWidth="1"/>
    <col min="11" max="11" width="29.42578125" style="74" bestFit="1" customWidth="1"/>
    <col min="12" max="12" width="6.140625" style="74" bestFit="1" customWidth="1"/>
    <col min="13" max="13" width="8.7109375" style="74" bestFit="1" customWidth="1"/>
    <col min="14" max="14" width="6.7109375" style="74" bestFit="1" customWidth="1"/>
    <col min="15" max="15" width="6.28515625" style="74" bestFit="1" customWidth="1"/>
    <col min="16" max="16" width="8.7109375" style="74" bestFit="1" customWidth="1"/>
    <col min="17" max="17" width="6.7109375" style="74" bestFit="1" customWidth="1"/>
    <col min="18" max="18" width="2.28515625" style="74" customWidth="1"/>
    <col min="19" max="19" width="4" style="74" bestFit="1" customWidth="1"/>
    <col min="20" max="20" width="7.7109375" style="74" customWidth="1"/>
    <col min="21" max="21" width="5.140625" style="74" customWidth="1"/>
    <col min="22" max="22" width="7.28515625" style="74" customWidth="1"/>
    <col min="23" max="23" width="8" style="74" customWidth="1"/>
    <col min="24" max="24" width="4" style="74" bestFit="1" customWidth="1"/>
    <col min="25" max="25" width="3.7109375" style="74" bestFit="1" customWidth="1"/>
    <col min="26" max="16384" width="11.42578125" style="74"/>
  </cols>
  <sheetData>
    <row r="1" spans="2:25" ht="6.75" customHeight="1"/>
    <row r="2" spans="2:25" ht="57.75" customHeight="1">
      <c r="B2" s="268" t="s">
        <v>134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3" spans="2:25" ht="7.5" customHeight="1" thickBot="1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45" t="s">
        <v>112</v>
      </c>
    </row>
    <row r="4" spans="2:25" ht="15.75" customHeight="1">
      <c r="B4" s="218" t="s">
        <v>103</v>
      </c>
      <c r="C4" s="180" t="s">
        <v>30</v>
      </c>
      <c r="D4" s="220" t="s">
        <v>104</v>
      </c>
      <c r="E4" s="220" t="s">
        <v>105</v>
      </c>
      <c r="F4" s="221" t="s">
        <v>101</v>
      </c>
      <c r="G4" s="222"/>
      <c r="H4" s="223"/>
      <c r="I4" s="14"/>
      <c r="J4" s="224" t="s">
        <v>103</v>
      </c>
      <c r="K4" s="180" t="s">
        <v>30</v>
      </c>
      <c r="L4" s="182" t="s">
        <v>102</v>
      </c>
      <c r="M4" s="183"/>
      <c r="N4" s="184"/>
      <c r="O4" s="185" t="s">
        <v>31</v>
      </c>
      <c r="P4" s="186"/>
      <c r="Q4" s="187"/>
      <c r="R4" s="269" t="s">
        <v>133</v>
      </c>
      <c r="S4" s="270"/>
      <c r="T4" s="190" t="s">
        <v>121</v>
      </c>
      <c r="U4" s="190" t="s">
        <v>122</v>
      </c>
      <c r="V4" s="192" t="s">
        <v>123</v>
      </c>
    </row>
    <row r="5" spans="2:25" ht="16.5" customHeight="1" thickBot="1">
      <c r="B5" s="219"/>
      <c r="C5" s="181"/>
      <c r="D5" s="181"/>
      <c r="E5" s="181"/>
      <c r="F5" s="22" t="s">
        <v>32</v>
      </c>
      <c r="G5" s="23" t="s">
        <v>33</v>
      </c>
      <c r="H5" s="24" t="s">
        <v>34</v>
      </c>
      <c r="I5" s="14"/>
      <c r="J5" s="225"/>
      <c r="K5" s="181"/>
      <c r="L5" s="25" t="s">
        <v>32</v>
      </c>
      <c r="M5" s="26" t="s">
        <v>33</v>
      </c>
      <c r="N5" s="27" t="s">
        <v>34</v>
      </c>
      <c r="O5" s="28" t="s">
        <v>32</v>
      </c>
      <c r="P5" s="29" t="s">
        <v>33</v>
      </c>
      <c r="Q5" s="30" t="s">
        <v>34</v>
      </c>
      <c r="R5" s="271"/>
      <c r="S5" s="272"/>
      <c r="T5" s="191"/>
      <c r="U5" s="191"/>
      <c r="V5" s="193"/>
    </row>
    <row r="6" spans="2:25" ht="7.5" customHeight="1" thickBot="1">
      <c r="C6" s="13"/>
      <c r="D6" s="15"/>
      <c r="E6" s="35"/>
      <c r="F6" s="16"/>
      <c r="G6" s="17"/>
      <c r="H6" s="13"/>
      <c r="I6" s="13"/>
      <c r="J6" s="13"/>
      <c r="K6" s="18"/>
      <c r="L6" s="19"/>
      <c r="M6" s="20"/>
      <c r="N6" s="21"/>
      <c r="O6" s="19"/>
      <c r="P6" s="20"/>
      <c r="Q6" s="21"/>
      <c r="R6" s="13"/>
      <c r="S6" s="13"/>
    </row>
    <row r="7" spans="2:25" ht="19.5" customHeight="1" thickTop="1" thickBot="1">
      <c r="B7" s="69">
        <v>1</v>
      </c>
      <c r="C7" s="51" t="s">
        <v>90</v>
      </c>
      <c r="D7" s="36">
        <f>VLOOKUP(C7,Données!$A$2:$E$47,5,FALSE)</f>
        <v>32.299999999999997</v>
      </c>
      <c r="E7" s="63">
        <v>30</v>
      </c>
      <c r="F7" s="64">
        <v>22</v>
      </c>
      <c r="G7" s="65">
        <v>18</v>
      </c>
      <c r="H7" s="33">
        <f t="shared" ref="H7:H26" si="0">F7+G7</f>
        <v>40</v>
      </c>
      <c r="I7" s="32"/>
      <c r="J7" s="69">
        <v>1</v>
      </c>
      <c r="K7" s="51" t="s">
        <v>93</v>
      </c>
      <c r="L7" s="64">
        <v>12</v>
      </c>
      <c r="M7" s="64">
        <v>5</v>
      </c>
      <c r="N7" s="34">
        <f t="shared" ref="N7:N25" si="1">L7+M7</f>
        <v>17</v>
      </c>
      <c r="O7" s="64">
        <v>43</v>
      </c>
      <c r="P7" s="65">
        <v>48</v>
      </c>
      <c r="Q7" s="46">
        <f t="shared" ref="Q7:Q25" si="2">O7+P7</f>
        <v>91</v>
      </c>
      <c r="R7" s="66" t="s">
        <v>115</v>
      </c>
      <c r="S7" s="53">
        <f t="shared" ref="S7:S25" si="3">Q7-70</f>
        <v>21</v>
      </c>
      <c r="T7" s="54">
        <v>0</v>
      </c>
      <c r="U7" s="54">
        <v>5</v>
      </c>
      <c r="V7" s="54">
        <v>7</v>
      </c>
      <c r="X7" s="55">
        <f t="shared" ref="X7:X21" si="4">T7*3+U7*2+V7*1</f>
        <v>17</v>
      </c>
      <c r="Y7" s="9" t="str">
        <f t="shared" ref="Y7:Y21" si="5">IF(N7=X7,"OK","KO")</f>
        <v>OK</v>
      </c>
    </row>
    <row r="8" spans="2:25" ht="21" thickTop="1" thickBot="1">
      <c r="B8" s="69">
        <v>2</v>
      </c>
      <c r="C8" s="7" t="s">
        <v>72</v>
      </c>
      <c r="D8" s="36">
        <f>VLOOKUP(C8,Données!$A$2:$E$47,5,FALSE)</f>
        <v>34.5</v>
      </c>
      <c r="E8" s="63">
        <v>28.9</v>
      </c>
      <c r="F8" s="64">
        <v>23</v>
      </c>
      <c r="G8" s="65">
        <v>16</v>
      </c>
      <c r="H8" s="33">
        <f t="shared" si="0"/>
        <v>39</v>
      </c>
      <c r="I8" s="32"/>
      <c r="J8" s="266">
        <v>2</v>
      </c>
      <c r="K8" s="51" t="s">
        <v>96</v>
      </c>
      <c r="L8" s="64">
        <v>7</v>
      </c>
      <c r="M8" s="64">
        <v>9</v>
      </c>
      <c r="N8" s="34">
        <f t="shared" si="1"/>
        <v>16</v>
      </c>
      <c r="O8" s="64">
        <v>47</v>
      </c>
      <c r="P8" s="65">
        <v>45</v>
      </c>
      <c r="Q8" s="46">
        <f t="shared" si="2"/>
        <v>92</v>
      </c>
      <c r="R8" s="66" t="s">
        <v>115</v>
      </c>
      <c r="S8" s="53">
        <f t="shared" si="3"/>
        <v>22</v>
      </c>
      <c r="T8" s="54">
        <v>0</v>
      </c>
      <c r="U8" s="54">
        <v>5</v>
      </c>
      <c r="V8" s="54">
        <v>6</v>
      </c>
      <c r="X8" s="55">
        <f t="shared" si="4"/>
        <v>16</v>
      </c>
      <c r="Y8" s="9" t="str">
        <f t="shared" si="5"/>
        <v>OK</v>
      </c>
    </row>
    <row r="9" spans="2:25" ht="21" thickTop="1" thickBot="1">
      <c r="B9" s="266">
        <v>3</v>
      </c>
      <c r="C9" s="51" t="s">
        <v>97</v>
      </c>
      <c r="D9" s="36">
        <f>VLOOKUP(C9,Données!$A$2:$E$47,5,FALSE)</f>
        <v>53.5</v>
      </c>
      <c r="E9" s="63">
        <v>34.9</v>
      </c>
      <c r="F9" s="64">
        <v>21</v>
      </c>
      <c r="G9" s="65">
        <v>17</v>
      </c>
      <c r="H9" s="33">
        <f t="shared" si="0"/>
        <v>38</v>
      </c>
      <c r="I9" s="32"/>
      <c r="J9" s="274"/>
      <c r="K9" s="6" t="s">
        <v>89</v>
      </c>
      <c r="L9" s="64">
        <v>9</v>
      </c>
      <c r="M9" s="64">
        <v>7</v>
      </c>
      <c r="N9" s="34">
        <f t="shared" si="1"/>
        <v>16</v>
      </c>
      <c r="O9" s="64">
        <v>45</v>
      </c>
      <c r="P9" s="65">
        <v>49</v>
      </c>
      <c r="Q9" s="46">
        <f t="shared" si="2"/>
        <v>94</v>
      </c>
      <c r="R9" s="66" t="s">
        <v>115</v>
      </c>
      <c r="S9" s="53">
        <f t="shared" si="3"/>
        <v>24</v>
      </c>
      <c r="T9" s="54">
        <v>0</v>
      </c>
      <c r="U9" s="54">
        <v>5</v>
      </c>
      <c r="V9" s="54">
        <v>6</v>
      </c>
      <c r="X9" s="55">
        <f t="shared" si="4"/>
        <v>16</v>
      </c>
      <c r="Y9" s="9" t="str">
        <f t="shared" si="5"/>
        <v>OK</v>
      </c>
    </row>
    <row r="10" spans="2:25" ht="21" thickTop="1" thickBot="1">
      <c r="B10" s="274"/>
      <c r="C10" s="51" t="s">
        <v>93</v>
      </c>
      <c r="D10" s="36">
        <f>VLOOKUP(C10,Données!$A$2:$E$47,5,FALSE)</f>
        <v>20.2</v>
      </c>
      <c r="E10" s="63">
        <v>19.600000000000001</v>
      </c>
      <c r="F10" s="64">
        <v>22</v>
      </c>
      <c r="G10" s="65">
        <v>16</v>
      </c>
      <c r="H10" s="33">
        <f t="shared" si="0"/>
        <v>38</v>
      </c>
      <c r="I10" s="32"/>
      <c r="J10" s="70">
        <v>4</v>
      </c>
      <c r="K10" s="51" t="s">
        <v>66</v>
      </c>
      <c r="L10" s="64">
        <v>9</v>
      </c>
      <c r="M10" s="64">
        <v>4</v>
      </c>
      <c r="N10" s="34">
        <f t="shared" si="1"/>
        <v>13</v>
      </c>
      <c r="O10" s="64">
        <v>47</v>
      </c>
      <c r="P10" s="65">
        <v>50</v>
      </c>
      <c r="Q10" s="46">
        <f t="shared" si="2"/>
        <v>97</v>
      </c>
      <c r="R10" s="66" t="s">
        <v>115</v>
      </c>
      <c r="S10" s="53">
        <f t="shared" si="3"/>
        <v>27</v>
      </c>
      <c r="T10" s="54">
        <v>0</v>
      </c>
      <c r="U10" s="54">
        <v>2</v>
      </c>
      <c r="V10" s="54">
        <v>9</v>
      </c>
      <c r="X10" s="55">
        <f t="shared" si="4"/>
        <v>13</v>
      </c>
      <c r="Y10" s="9" t="str">
        <f t="shared" si="5"/>
        <v>OK</v>
      </c>
    </row>
    <row r="11" spans="2:25" ht="21" thickTop="1" thickBot="1">
      <c r="B11" s="70">
        <v>5</v>
      </c>
      <c r="C11" s="51" t="s">
        <v>81</v>
      </c>
      <c r="D11" s="36">
        <f>VLOOKUP(C11,Données!$A$2:$E$47,5,FALSE)</f>
        <v>40.9</v>
      </c>
      <c r="E11" s="63">
        <v>40.299999999999997</v>
      </c>
      <c r="F11" s="64">
        <v>20</v>
      </c>
      <c r="G11" s="65">
        <v>17</v>
      </c>
      <c r="H11" s="33">
        <f t="shared" si="0"/>
        <v>37</v>
      </c>
      <c r="I11" s="32"/>
      <c r="J11" s="69">
        <v>5</v>
      </c>
      <c r="K11" s="7" t="s">
        <v>72</v>
      </c>
      <c r="L11" s="64">
        <v>6</v>
      </c>
      <c r="M11" s="64">
        <v>4</v>
      </c>
      <c r="N11" s="34">
        <f t="shared" si="1"/>
        <v>10</v>
      </c>
      <c r="O11" s="64">
        <v>48</v>
      </c>
      <c r="P11" s="65">
        <v>56</v>
      </c>
      <c r="Q11" s="46">
        <f t="shared" si="2"/>
        <v>104</v>
      </c>
      <c r="R11" s="66" t="s">
        <v>115</v>
      </c>
      <c r="S11" s="53">
        <f t="shared" si="3"/>
        <v>34</v>
      </c>
      <c r="T11" s="54">
        <v>0</v>
      </c>
      <c r="U11" s="54">
        <v>1</v>
      </c>
      <c r="V11" s="54">
        <v>8</v>
      </c>
      <c r="X11" s="55">
        <f t="shared" si="4"/>
        <v>10</v>
      </c>
      <c r="Y11" s="9" t="str">
        <f t="shared" si="5"/>
        <v>OK</v>
      </c>
    </row>
    <row r="12" spans="2:25" ht="21" thickTop="1" thickBot="1">
      <c r="B12" s="70">
        <v>6</v>
      </c>
      <c r="C12" s="51" t="s">
        <v>96</v>
      </c>
      <c r="D12" s="36">
        <f>VLOOKUP(C12,Données!$A$2:$E$47,5,FALSE)</f>
        <v>21.3</v>
      </c>
      <c r="E12" s="63">
        <v>19.100000000000001</v>
      </c>
      <c r="F12" s="64">
        <v>17</v>
      </c>
      <c r="G12" s="65">
        <v>19</v>
      </c>
      <c r="H12" s="33">
        <f t="shared" si="0"/>
        <v>36</v>
      </c>
      <c r="I12" s="32"/>
      <c r="J12" s="70">
        <v>6</v>
      </c>
      <c r="K12" s="51" t="s">
        <v>62</v>
      </c>
      <c r="L12" s="64">
        <v>6</v>
      </c>
      <c r="M12" s="64">
        <v>4</v>
      </c>
      <c r="N12" s="34">
        <f t="shared" si="1"/>
        <v>10</v>
      </c>
      <c r="O12" s="64">
        <v>53</v>
      </c>
      <c r="P12" s="65">
        <v>55</v>
      </c>
      <c r="Q12" s="46">
        <f t="shared" si="2"/>
        <v>108</v>
      </c>
      <c r="R12" s="66" t="s">
        <v>115</v>
      </c>
      <c r="S12" s="53">
        <f t="shared" si="3"/>
        <v>38</v>
      </c>
      <c r="T12" s="54">
        <v>0</v>
      </c>
      <c r="U12" s="54">
        <v>1</v>
      </c>
      <c r="V12" s="54">
        <v>8</v>
      </c>
      <c r="X12" s="55">
        <f t="shared" si="4"/>
        <v>10</v>
      </c>
      <c r="Y12" s="9" t="str">
        <f t="shared" si="5"/>
        <v>OK</v>
      </c>
    </row>
    <row r="13" spans="2:25" ht="21" thickTop="1" thickBot="1">
      <c r="B13" s="70">
        <v>7</v>
      </c>
      <c r="C13" s="52" t="s">
        <v>60</v>
      </c>
      <c r="D13" s="36">
        <f>VLOOKUP(C13,Données!$A$2:$E$47,5,FALSE)</f>
        <v>45.7</v>
      </c>
      <c r="E13" s="63">
        <v>41.2</v>
      </c>
      <c r="F13" s="64">
        <v>20</v>
      </c>
      <c r="G13" s="65">
        <v>14</v>
      </c>
      <c r="H13" s="33">
        <f t="shared" si="0"/>
        <v>34</v>
      </c>
      <c r="I13" s="32"/>
      <c r="J13" s="70">
        <v>7</v>
      </c>
      <c r="K13" s="51" t="s">
        <v>94</v>
      </c>
      <c r="L13" s="64">
        <v>7</v>
      </c>
      <c r="M13" s="64">
        <v>2</v>
      </c>
      <c r="N13" s="34">
        <f t="shared" si="1"/>
        <v>9</v>
      </c>
      <c r="O13" s="64">
        <v>46</v>
      </c>
      <c r="P13" s="65">
        <v>52</v>
      </c>
      <c r="Q13" s="46">
        <f t="shared" si="2"/>
        <v>98</v>
      </c>
      <c r="R13" s="66" t="s">
        <v>115</v>
      </c>
      <c r="S13" s="53">
        <f t="shared" si="3"/>
        <v>28</v>
      </c>
      <c r="T13" s="54">
        <v>0</v>
      </c>
      <c r="U13" s="54">
        <v>1</v>
      </c>
      <c r="V13" s="54">
        <v>7</v>
      </c>
      <c r="X13" s="55">
        <f t="shared" si="4"/>
        <v>9</v>
      </c>
      <c r="Y13" s="9" t="str">
        <f t="shared" si="5"/>
        <v>OK</v>
      </c>
    </row>
    <row r="14" spans="2:25" ht="21" thickTop="1" thickBot="1">
      <c r="B14" s="70">
        <v>8</v>
      </c>
      <c r="C14" s="51" t="s">
        <v>62</v>
      </c>
      <c r="D14" s="36">
        <f>VLOOKUP(C14,Données!$A$2:$E$47,5,FALSE)</f>
        <v>27.8</v>
      </c>
      <c r="E14" s="63">
        <v>29.2</v>
      </c>
      <c r="F14" s="64">
        <v>17</v>
      </c>
      <c r="G14" s="65">
        <v>17</v>
      </c>
      <c r="H14" s="33">
        <f t="shared" si="0"/>
        <v>34</v>
      </c>
      <c r="I14" s="32"/>
      <c r="J14" s="70">
        <v>8</v>
      </c>
      <c r="K14" s="51" t="s">
        <v>90</v>
      </c>
      <c r="L14" s="64">
        <v>4</v>
      </c>
      <c r="M14" s="64">
        <v>5</v>
      </c>
      <c r="N14" s="34">
        <f t="shared" si="1"/>
        <v>9</v>
      </c>
      <c r="O14" s="64">
        <v>49</v>
      </c>
      <c r="P14" s="65">
        <v>54</v>
      </c>
      <c r="Q14" s="46">
        <f t="shared" si="2"/>
        <v>103</v>
      </c>
      <c r="R14" s="66" t="s">
        <v>115</v>
      </c>
      <c r="S14" s="53">
        <f t="shared" si="3"/>
        <v>33</v>
      </c>
      <c r="T14" s="54">
        <v>0</v>
      </c>
      <c r="U14" s="54">
        <v>1</v>
      </c>
      <c r="V14" s="54">
        <v>7</v>
      </c>
      <c r="X14" s="55">
        <f t="shared" si="4"/>
        <v>9</v>
      </c>
      <c r="Y14" s="9" t="str">
        <f t="shared" si="5"/>
        <v>OK</v>
      </c>
    </row>
    <row r="15" spans="2:25" ht="21" thickTop="1" thickBot="1">
      <c r="B15" s="70">
        <v>9</v>
      </c>
      <c r="C15" s="51" t="s">
        <v>66</v>
      </c>
      <c r="D15" s="36">
        <f>VLOOKUP(C15,Données!$A$2:$E$47,5,FALSE)</f>
        <v>20.8</v>
      </c>
      <c r="E15" s="63">
        <v>18.399999999999999</v>
      </c>
      <c r="F15" s="64">
        <v>18</v>
      </c>
      <c r="G15" s="65">
        <v>14</v>
      </c>
      <c r="H15" s="33">
        <f t="shared" si="0"/>
        <v>32</v>
      </c>
      <c r="I15" s="32"/>
      <c r="J15" s="70">
        <v>9</v>
      </c>
      <c r="K15" s="51" t="s">
        <v>97</v>
      </c>
      <c r="L15" s="64">
        <v>5</v>
      </c>
      <c r="M15" s="64">
        <v>4</v>
      </c>
      <c r="N15" s="34">
        <f t="shared" si="1"/>
        <v>9</v>
      </c>
      <c r="O15" s="64">
        <v>52</v>
      </c>
      <c r="P15" s="65">
        <v>56</v>
      </c>
      <c r="Q15" s="46">
        <f t="shared" si="2"/>
        <v>108</v>
      </c>
      <c r="R15" s="66" t="s">
        <v>115</v>
      </c>
      <c r="S15" s="53">
        <f t="shared" si="3"/>
        <v>38</v>
      </c>
      <c r="T15" s="54">
        <v>0</v>
      </c>
      <c r="U15" s="54">
        <v>0</v>
      </c>
      <c r="V15" s="54">
        <v>9</v>
      </c>
      <c r="X15" s="55">
        <f t="shared" si="4"/>
        <v>9</v>
      </c>
      <c r="Y15" s="9" t="str">
        <f t="shared" si="5"/>
        <v>OK</v>
      </c>
    </row>
    <row r="16" spans="2:25" ht="21" thickTop="1" thickBot="1">
      <c r="B16" s="70">
        <v>10</v>
      </c>
      <c r="C16" s="7" t="s">
        <v>80</v>
      </c>
      <c r="D16" s="36">
        <f>VLOOKUP(C16,Données!$A$2:$E$47,5,FALSE)</f>
        <v>29.7</v>
      </c>
      <c r="E16" s="63">
        <v>29.2</v>
      </c>
      <c r="F16" s="64">
        <v>19</v>
      </c>
      <c r="G16" s="65">
        <v>13</v>
      </c>
      <c r="H16" s="33">
        <f t="shared" si="0"/>
        <v>32</v>
      </c>
      <c r="I16" s="32"/>
      <c r="J16" s="70">
        <v>10</v>
      </c>
      <c r="K16" s="7" t="s">
        <v>80</v>
      </c>
      <c r="L16" s="64">
        <v>4</v>
      </c>
      <c r="M16" s="64">
        <v>3</v>
      </c>
      <c r="N16" s="34">
        <f t="shared" si="1"/>
        <v>7</v>
      </c>
      <c r="O16" s="64">
        <v>51</v>
      </c>
      <c r="P16" s="65">
        <v>59</v>
      </c>
      <c r="Q16" s="46">
        <f t="shared" si="2"/>
        <v>110</v>
      </c>
      <c r="R16" s="66" t="s">
        <v>115</v>
      </c>
      <c r="S16" s="53">
        <f t="shared" si="3"/>
        <v>40</v>
      </c>
      <c r="T16" s="54">
        <v>0</v>
      </c>
      <c r="U16" s="54">
        <v>1</v>
      </c>
      <c r="V16" s="54">
        <v>5</v>
      </c>
      <c r="X16" s="55">
        <f t="shared" si="4"/>
        <v>7</v>
      </c>
      <c r="Y16" s="9" t="str">
        <f t="shared" si="5"/>
        <v>OK</v>
      </c>
    </row>
    <row r="17" spans="2:25" ht="21" thickTop="1" thickBot="1">
      <c r="B17" s="70">
        <v>11</v>
      </c>
      <c r="C17" s="51" t="s">
        <v>100</v>
      </c>
      <c r="D17" s="36">
        <f>VLOOKUP(C17,Données!$A$2:$E$47,5,FALSE)</f>
        <v>28.6</v>
      </c>
      <c r="E17" s="63">
        <v>29.6</v>
      </c>
      <c r="F17" s="64">
        <v>14</v>
      </c>
      <c r="G17" s="65">
        <v>17</v>
      </c>
      <c r="H17" s="33">
        <f t="shared" si="0"/>
        <v>31</v>
      </c>
      <c r="I17" s="32"/>
      <c r="J17" s="70">
        <v>11</v>
      </c>
      <c r="K17" s="51" t="s">
        <v>81</v>
      </c>
      <c r="L17" s="64">
        <v>4</v>
      </c>
      <c r="M17" s="64">
        <v>2</v>
      </c>
      <c r="N17" s="34">
        <f t="shared" si="1"/>
        <v>6</v>
      </c>
      <c r="O17" s="64">
        <v>56</v>
      </c>
      <c r="P17" s="65">
        <v>60</v>
      </c>
      <c r="Q17" s="46">
        <f t="shared" si="2"/>
        <v>116</v>
      </c>
      <c r="R17" s="66" t="s">
        <v>115</v>
      </c>
      <c r="S17" s="53">
        <f t="shared" si="3"/>
        <v>46</v>
      </c>
      <c r="T17" s="54">
        <v>0</v>
      </c>
      <c r="U17" s="54">
        <v>2</v>
      </c>
      <c r="V17" s="54">
        <v>2</v>
      </c>
      <c r="X17" s="55">
        <f t="shared" si="4"/>
        <v>6</v>
      </c>
      <c r="Y17" s="9" t="str">
        <f t="shared" si="5"/>
        <v>OK</v>
      </c>
    </row>
    <row r="18" spans="2:25" ht="21" thickTop="1" thickBot="1">
      <c r="B18" s="70">
        <v>12</v>
      </c>
      <c r="C18" s="51" t="s">
        <v>59</v>
      </c>
      <c r="D18" s="36">
        <f>VLOOKUP(C18,Données!$A$2:$E$47,5,FALSE)</f>
        <v>44</v>
      </c>
      <c r="E18" s="63">
        <v>37.4</v>
      </c>
      <c r="F18" s="64">
        <v>15</v>
      </c>
      <c r="G18" s="65">
        <v>15</v>
      </c>
      <c r="H18" s="33">
        <f t="shared" si="0"/>
        <v>30</v>
      </c>
      <c r="I18" s="32"/>
      <c r="J18" s="70">
        <v>12</v>
      </c>
      <c r="K18" s="51" t="s">
        <v>100</v>
      </c>
      <c r="L18" s="64">
        <v>1</v>
      </c>
      <c r="M18" s="64">
        <v>3</v>
      </c>
      <c r="N18" s="34">
        <f t="shared" si="1"/>
        <v>4</v>
      </c>
      <c r="O18" s="64">
        <v>56</v>
      </c>
      <c r="P18" s="65">
        <v>53</v>
      </c>
      <c r="Q18" s="46">
        <f t="shared" si="2"/>
        <v>109</v>
      </c>
      <c r="R18" s="66" t="s">
        <v>115</v>
      </c>
      <c r="S18" s="53">
        <f t="shared" si="3"/>
        <v>39</v>
      </c>
      <c r="T18" s="54">
        <v>0</v>
      </c>
      <c r="U18" s="54">
        <v>0</v>
      </c>
      <c r="V18" s="54">
        <v>4</v>
      </c>
      <c r="X18" s="55">
        <f t="shared" si="4"/>
        <v>4</v>
      </c>
      <c r="Y18" s="9" t="str">
        <f t="shared" si="5"/>
        <v>OK</v>
      </c>
    </row>
    <row r="19" spans="2:25" ht="21" thickTop="1" thickBot="1">
      <c r="B19" s="70">
        <v>13</v>
      </c>
      <c r="C19" s="6" t="s">
        <v>89</v>
      </c>
      <c r="D19" s="36">
        <f>VLOOKUP(C19,Données!$A$2:$E$47,5,FALSE)</f>
        <v>15.2</v>
      </c>
      <c r="E19" s="63">
        <v>16.100000000000001</v>
      </c>
      <c r="F19" s="64">
        <v>17</v>
      </c>
      <c r="G19" s="65">
        <v>13</v>
      </c>
      <c r="H19" s="33">
        <f t="shared" si="0"/>
        <v>30</v>
      </c>
      <c r="I19" s="32"/>
      <c r="J19" s="70">
        <v>13</v>
      </c>
      <c r="K19" s="7" t="s">
        <v>76</v>
      </c>
      <c r="L19" s="64">
        <v>4</v>
      </c>
      <c r="M19" s="64">
        <v>0</v>
      </c>
      <c r="N19" s="34">
        <f t="shared" si="1"/>
        <v>4</v>
      </c>
      <c r="O19" s="64">
        <v>54</v>
      </c>
      <c r="P19" s="65">
        <v>64</v>
      </c>
      <c r="Q19" s="46">
        <f t="shared" si="2"/>
        <v>118</v>
      </c>
      <c r="R19" s="66" t="s">
        <v>115</v>
      </c>
      <c r="S19" s="53">
        <f t="shared" si="3"/>
        <v>48</v>
      </c>
      <c r="T19" s="54">
        <v>0</v>
      </c>
      <c r="U19" s="54">
        <v>1</v>
      </c>
      <c r="V19" s="54">
        <v>2</v>
      </c>
      <c r="X19" s="55">
        <f t="shared" si="4"/>
        <v>4</v>
      </c>
      <c r="Y19" s="9" t="str">
        <f t="shared" si="5"/>
        <v>OK</v>
      </c>
    </row>
    <row r="20" spans="2:25" ht="21" thickTop="1" thickBot="1">
      <c r="B20" s="70">
        <v>14</v>
      </c>
      <c r="C20" s="52" t="s">
        <v>64</v>
      </c>
      <c r="D20" s="36">
        <f>VLOOKUP(C20,Données!$A$2:$E$47,5,FALSE)</f>
        <v>53.5</v>
      </c>
      <c r="E20" s="63">
        <v>53.8</v>
      </c>
      <c r="F20" s="64">
        <v>18</v>
      </c>
      <c r="G20" s="65">
        <v>12</v>
      </c>
      <c r="H20" s="33">
        <f t="shared" si="0"/>
        <v>30</v>
      </c>
      <c r="I20" s="32"/>
      <c r="J20" s="70">
        <v>14</v>
      </c>
      <c r="K20" s="51" t="s">
        <v>59</v>
      </c>
      <c r="L20" s="64">
        <v>2</v>
      </c>
      <c r="M20" s="64">
        <v>2</v>
      </c>
      <c r="N20" s="34">
        <f t="shared" si="1"/>
        <v>4</v>
      </c>
      <c r="O20" s="64">
        <v>59</v>
      </c>
      <c r="P20" s="65">
        <v>60</v>
      </c>
      <c r="Q20" s="46">
        <f t="shared" si="2"/>
        <v>119</v>
      </c>
      <c r="R20" s="66" t="s">
        <v>115</v>
      </c>
      <c r="S20" s="53">
        <f t="shared" si="3"/>
        <v>49</v>
      </c>
      <c r="T20" s="54">
        <v>0</v>
      </c>
      <c r="U20" s="54">
        <v>1</v>
      </c>
      <c r="V20" s="54">
        <v>2</v>
      </c>
      <c r="X20" s="55">
        <f t="shared" ref="X20" si="6">T20*3+U20*2+V20*1</f>
        <v>4</v>
      </c>
      <c r="Y20" s="9" t="str">
        <f t="shared" ref="Y20" si="7">IF(N20=X20,"OK","KO")</f>
        <v>OK</v>
      </c>
    </row>
    <row r="21" spans="2:25" ht="21" thickTop="1" thickBot="1">
      <c r="B21" s="70">
        <v>15</v>
      </c>
      <c r="C21" s="51" t="s">
        <v>94</v>
      </c>
      <c r="D21" s="36">
        <f>VLOOKUP(C21,Données!$A$2:$E$47,5,FALSE)</f>
        <v>17.899999999999999</v>
      </c>
      <c r="E21" s="63">
        <v>18.899999999999999</v>
      </c>
      <c r="F21" s="64">
        <v>17</v>
      </c>
      <c r="G21" s="65">
        <v>12</v>
      </c>
      <c r="H21" s="33">
        <f t="shared" si="0"/>
        <v>29</v>
      </c>
      <c r="I21" s="32"/>
      <c r="J21" s="70">
        <v>15</v>
      </c>
      <c r="K21" s="52" t="s">
        <v>60</v>
      </c>
      <c r="L21" s="64">
        <v>3</v>
      </c>
      <c r="M21" s="64">
        <v>1</v>
      </c>
      <c r="N21" s="34">
        <f t="shared" si="1"/>
        <v>4</v>
      </c>
      <c r="O21" s="64">
        <v>57</v>
      </c>
      <c r="P21" s="65">
        <v>63</v>
      </c>
      <c r="Q21" s="46">
        <f t="shared" si="2"/>
        <v>120</v>
      </c>
      <c r="R21" s="66" t="s">
        <v>115</v>
      </c>
      <c r="S21" s="53">
        <f t="shared" si="3"/>
        <v>50</v>
      </c>
      <c r="T21" s="54">
        <v>0</v>
      </c>
      <c r="U21" s="54">
        <v>0</v>
      </c>
      <c r="V21" s="54">
        <v>4</v>
      </c>
      <c r="X21" s="55">
        <f t="shared" si="4"/>
        <v>4</v>
      </c>
      <c r="Y21" s="9" t="str">
        <f t="shared" si="5"/>
        <v>OK</v>
      </c>
    </row>
    <row r="22" spans="2:25" ht="21" thickTop="1" thickBot="1">
      <c r="B22" s="70">
        <v>16</v>
      </c>
      <c r="C22" s="52" t="s">
        <v>65</v>
      </c>
      <c r="D22" s="36">
        <f>VLOOKUP(C22,Données!$A$2:$E$47,5,FALSE)</f>
        <v>36.5</v>
      </c>
      <c r="E22" s="63">
        <v>37.5</v>
      </c>
      <c r="F22" s="64">
        <v>17</v>
      </c>
      <c r="G22" s="65">
        <v>10</v>
      </c>
      <c r="H22" s="33">
        <f t="shared" si="0"/>
        <v>27</v>
      </c>
      <c r="I22" s="32"/>
      <c r="J22" s="70">
        <v>16</v>
      </c>
      <c r="K22" s="52" t="s">
        <v>65</v>
      </c>
      <c r="L22" s="64">
        <v>3</v>
      </c>
      <c r="M22" s="64">
        <v>1</v>
      </c>
      <c r="N22" s="34">
        <f t="shared" si="1"/>
        <v>4</v>
      </c>
      <c r="O22" s="64">
        <v>58</v>
      </c>
      <c r="P22" s="65">
        <v>67</v>
      </c>
      <c r="Q22" s="46">
        <f t="shared" si="2"/>
        <v>125</v>
      </c>
      <c r="R22" s="66" t="s">
        <v>115</v>
      </c>
      <c r="S22" s="53">
        <f t="shared" si="3"/>
        <v>55</v>
      </c>
      <c r="T22" s="54">
        <v>0</v>
      </c>
      <c r="U22" s="54">
        <v>1</v>
      </c>
      <c r="V22" s="54">
        <v>2</v>
      </c>
      <c r="X22" s="55">
        <f t="shared" ref="X22" si="8">T22*3+U22*2+V22*1</f>
        <v>4</v>
      </c>
      <c r="Y22" s="9" t="str">
        <f t="shared" ref="Y22" si="9">IF(N22=X22,"OK","KO")</f>
        <v>OK</v>
      </c>
    </row>
    <row r="23" spans="2:25" ht="21" thickTop="1" thickBot="1">
      <c r="B23" s="70">
        <v>17</v>
      </c>
      <c r="C23" s="7" t="s">
        <v>76</v>
      </c>
      <c r="D23" s="36">
        <f>VLOOKUP(C23,Données!$A$2:$E$47,5,FALSE)</f>
        <v>31.8</v>
      </c>
      <c r="E23" s="63">
        <v>32.799999999999997</v>
      </c>
      <c r="F23" s="64">
        <v>18</v>
      </c>
      <c r="G23" s="65">
        <v>9</v>
      </c>
      <c r="H23" s="33">
        <f t="shared" si="0"/>
        <v>27</v>
      </c>
      <c r="I23" s="32"/>
      <c r="J23" s="70">
        <v>17</v>
      </c>
      <c r="K23" s="52" t="s">
        <v>64</v>
      </c>
      <c r="L23" s="64">
        <v>1</v>
      </c>
      <c r="M23" s="64">
        <v>0</v>
      </c>
      <c r="N23" s="34">
        <f t="shared" si="1"/>
        <v>1</v>
      </c>
      <c r="O23" s="64">
        <v>62</v>
      </c>
      <c r="P23" s="65">
        <v>69</v>
      </c>
      <c r="Q23" s="46">
        <f t="shared" si="2"/>
        <v>131</v>
      </c>
      <c r="R23" s="66" t="s">
        <v>115</v>
      </c>
      <c r="S23" s="53">
        <f t="shared" si="3"/>
        <v>61</v>
      </c>
      <c r="T23" s="54">
        <v>0</v>
      </c>
      <c r="U23" s="54">
        <v>0</v>
      </c>
      <c r="V23" s="54">
        <v>1</v>
      </c>
      <c r="X23" s="55">
        <f t="shared" ref="X23" si="10">T23*3+U23*2+V23*1</f>
        <v>1</v>
      </c>
      <c r="Y23" s="9" t="str">
        <f t="shared" ref="Y23" si="11">IF(N23=X23,"OK","KO")</f>
        <v>OK</v>
      </c>
    </row>
    <row r="24" spans="2:25" ht="21" thickTop="1" thickBot="1">
      <c r="B24" s="70">
        <v>18</v>
      </c>
      <c r="C24" s="7" t="s">
        <v>108</v>
      </c>
      <c r="D24" s="36">
        <f>VLOOKUP(C24,Données!$A$2:$E$47,5,FALSE)</f>
        <v>54</v>
      </c>
      <c r="E24" s="63">
        <v>54.4</v>
      </c>
      <c r="F24" s="64">
        <v>10</v>
      </c>
      <c r="G24" s="65">
        <v>7</v>
      </c>
      <c r="H24" s="33">
        <f t="shared" si="0"/>
        <v>17</v>
      </c>
      <c r="I24" s="32"/>
      <c r="J24" s="70">
        <v>18</v>
      </c>
      <c r="K24" s="7" t="s">
        <v>108</v>
      </c>
      <c r="L24" s="64">
        <v>0</v>
      </c>
      <c r="M24" s="64">
        <v>0</v>
      </c>
      <c r="N24" s="34">
        <f t="shared" si="1"/>
        <v>0</v>
      </c>
      <c r="O24" s="64">
        <v>70</v>
      </c>
      <c r="P24" s="65">
        <v>74</v>
      </c>
      <c r="Q24" s="46">
        <f t="shared" si="2"/>
        <v>144</v>
      </c>
      <c r="R24" s="66" t="s">
        <v>115</v>
      </c>
      <c r="S24" s="53">
        <f t="shared" si="3"/>
        <v>74</v>
      </c>
      <c r="T24" s="54">
        <v>0</v>
      </c>
      <c r="U24" s="54">
        <v>0</v>
      </c>
      <c r="V24" s="54">
        <v>0</v>
      </c>
      <c r="X24" s="55">
        <f t="shared" ref="X24" si="12">T24*3+U24*2+V24*1</f>
        <v>0</v>
      </c>
      <c r="Y24" s="9" t="str">
        <f t="shared" ref="Y24" si="13">IF(N24=X24,"OK","KO")</f>
        <v>OK</v>
      </c>
    </row>
    <row r="25" spans="2:25" ht="21" thickTop="1" thickBot="1">
      <c r="B25" s="70">
        <v>19</v>
      </c>
      <c r="C25" s="51" t="s">
        <v>91</v>
      </c>
      <c r="D25" s="36">
        <f>VLOOKUP(C25,Données!$A$2:$E$47,5,FALSE)</f>
        <v>53.5</v>
      </c>
      <c r="E25" s="63">
        <v>53.8</v>
      </c>
      <c r="F25" s="64">
        <v>9</v>
      </c>
      <c r="G25" s="65">
        <v>6</v>
      </c>
      <c r="H25" s="33">
        <f t="shared" si="0"/>
        <v>15</v>
      </c>
      <c r="I25" s="32"/>
      <c r="J25" s="70">
        <v>19</v>
      </c>
      <c r="K25" s="51" t="s">
        <v>91</v>
      </c>
      <c r="L25" s="64">
        <v>0</v>
      </c>
      <c r="M25" s="64">
        <v>0</v>
      </c>
      <c r="N25" s="34">
        <f t="shared" si="1"/>
        <v>0</v>
      </c>
      <c r="O25" s="64">
        <v>71</v>
      </c>
      <c r="P25" s="65">
        <v>75</v>
      </c>
      <c r="Q25" s="46">
        <f t="shared" si="2"/>
        <v>146</v>
      </c>
      <c r="R25" s="66" t="s">
        <v>115</v>
      </c>
      <c r="S25" s="53">
        <f t="shared" si="3"/>
        <v>76</v>
      </c>
      <c r="T25" s="54">
        <v>0</v>
      </c>
      <c r="U25" s="54">
        <v>0</v>
      </c>
      <c r="V25" s="54">
        <v>0</v>
      </c>
      <c r="X25" s="55">
        <f>T24*3+U24*2+V24*1</f>
        <v>0</v>
      </c>
      <c r="Y25" s="9" t="str">
        <f>IF(N24=X25,"OK","KO")</f>
        <v>OK</v>
      </c>
    </row>
    <row r="26" spans="2:25" ht="21" thickTop="1" thickBot="1">
      <c r="B26" s="70">
        <v>20</v>
      </c>
      <c r="C26" s="51" t="s">
        <v>75</v>
      </c>
      <c r="D26" s="36">
        <f>VLOOKUP(C26,Données!$A$2:$E$47,5,FALSE)</f>
        <v>23.2</v>
      </c>
      <c r="E26" s="113" t="s">
        <v>135</v>
      </c>
      <c r="F26" s="64"/>
      <c r="G26" s="65"/>
      <c r="H26" s="33">
        <f t="shared" si="0"/>
        <v>0</v>
      </c>
      <c r="I26" s="32"/>
      <c r="J26" s="70">
        <v>20</v>
      </c>
      <c r="K26" s="51" t="s">
        <v>75</v>
      </c>
      <c r="L26" s="113" t="s">
        <v>135</v>
      </c>
      <c r="M26" s="64"/>
      <c r="N26" s="34"/>
      <c r="O26" s="64"/>
      <c r="P26" s="65"/>
      <c r="Q26" s="46"/>
      <c r="R26" s="66"/>
      <c r="S26" s="53"/>
      <c r="T26" s="54"/>
      <c r="U26" s="54"/>
      <c r="V26" s="54"/>
      <c r="X26" s="55">
        <f>T25*3+U25*2+V25*1</f>
        <v>0</v>
      </c>
      <c r="Y26" s="9" t="str">
        <f>IF(N25=X26,"OK","KO")</f>
        <v>OK</v>
      </c>
    </row>
    <row r="27" spans="2:25" ht="15.75" thickTop="1">
      <c r="T27" s="67">
        <f>SUM(T7:T25)</f>
        <v>0</v>
      </c>
      <c r="U27" s="67">
        <f>SUM(U7:U25)</f>
        <v>27</v>
      </c>
      <c r="V27" s="67">
        <f>SUM(V7:V25)</f>
        <v>89</v>
      </c>
    </row>
  </sheetData>
  <sortState ref="K7:V26">
    <sortCondition descending="1" ref="N7:N26"/>
    <sortCondition ref="Q7:Q26"/>
  </sortState>
  <mergeCells count="16">
    <mergeCell ref="B9:B10"/>
    <mergeCell ref="J8:J9"/>
    <mergeCell ref="B2:V2"/>
    <mergeCell ref="B4:B5"/>
    <mergeCell ref="C4:C5"/>
    <mergeCell ref="D4:D5"/>
    <mergeCell ref="E4:E5"/>
    <mergeCell ref="F4:H4"/>
    <mergeCell ref="J4:J5"/>
    <mergeCell ref="K4:K5"/>
    <mergeCell ref="L4:N4"/>
    <mergeCell ref="O4:Q4"/>
    <mergeCell ref="R4:S5"/>
    <mergeCell ref="T4:T5"/>
    <mergeCell ref="U4:U5"/>
    <mergeCell ref="V4:V5"/>
  </mergeCells>
  <conditionalFormatting sqref="Y7:Y26">
    <cfRule type="cellIs" dxfId="36" priority="4" operator="equal">
      <formula>"OK"</formula>
    </cfRule>
  </conditionalFormatting>
  <conditionalFormatting sqref="Y7:Y26">
    <cfRule type="expression" dxfId="35" priority="3">
      <formula>#REF!=#REF!</formula>
    </cfRule>
  </conditionalFormatting>
  <conditionalFormatting sqref="Y7:Y26">
    <cfRule type="cellIs" dxfId="34" priority="1" operator="equal">
      <formula>"KO"</formula>
    </cfRule>
    <cfRule type="iconSet" priority="2">
      <iconSet iconSet="3Symbols2">
        <cfvo type="percent" val="0"/>
        <cfvo type="percent" val="33"/>
        <cfvo type="percent" val="67"/>
      </iconSet>
    </cfRule>
  </conditionalFormatting>
  <pageMargins left="0" right="0" top="0" bottom="0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Y17"/>
  <sheetViews>
    <sheetView zoomScale="70" zoomScaleNormal="70" workbookViewId="0">
      <selection activeCell="B2" sqref="B2:V2"/>
    </sheetView>
  </sheetViews>
  <sheetFormatPr baseColWidth="10" defaultRowHeight="12.75"/>
  <cols>
    <col min="1" max="1" width="1.85546875" style="74" customWidth="1"/>
    <col min="2" max="2" width="7.5703125" style="74" customWidth="1"/>
    <col min="3" max="3" width="29.42578125" style="74" bestFit="1" customWidth="1"/>
    <col min="4" max="4" width="6.140625" style="74" bestFit="1" customWidth="1"/>
    <col min="5" max="5" width="10.28515625" style="74" bestFit="1" customWidth="1"/>
    <col min="6" max="6" width="6.140625" style="74" bestFit="1" customWidth="1"/>
    <col min="7" max="7" width="8.7109375" style="74" bestFit="1" customWidth="1"/>
    <col min="8" max="8" width="6.7109375" style="74" bestFit="1" customWidth="1"/>
    <col min="9" max="9" width="1.85546875" style="74" customWidth="1"/>
    <col min="10" max="10" width="8.140625" style="74" bestFit="1" customWidth="1"/>
    <col min="11" max="11" width="29.42578125" style="74" bestFit="1" customWidth="1"/>
    <col min="12" max="12" width="6.140625" style="74" bestFit="1" customWidth="1"/>
    <col min="13" max="13" width="8.7109375" style="74" bestFit="1" customWidth="1"/>
    <col min="14" max="14" width="6.7109375" style="74" bestFit="1" customWidth="1"/>
    <col min="15" max="15" width="6.28515625" style="74" bestFit="1" customWidth="1"/>
    <col min="16" max="16" width="8.7109375" style="74" bestFit="1" customWidth="1"/>
    <col min="17" max="17" width="6.7109375" style="74" bestFit="1" customWidth="1"/>
    <col min="18" max="18" width="2.28515625" style="74" customWidth="1"/>
    <col min="19" max="19" width="4.28515625" style="74" customWidth="1"/>
    <col min="20" max="20" width="7.7109375" style="74" customWidth="1"/>
    <col min="21" max="21" width="5.140625" style="74" customWidth="1"/>
    <col min="22" max="22" width="7.28515625" style="74" customWidth="1"/>
    <col min="23" max="23" width="8" style="74" customWidth="1"/>
    <col min="24" max="24" width="4" style="74" bestFit="1" customWidth="1"/>
    <col min="25" max="25" width="3.7109375" style="74" bestFit="1" customWidth="1"/>
    <col min="26" max="16384" width="11.42578125" style="74"/>
  </cols>
  <sheetData>
    <row r="1" spans="2:25" ht="6.75" customHeight="1"/>
    <row r="2" spans="2:25" ht="57.75" customHeight="1">
      <c r="B2" s="268" t="s">
        <v>136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3" spans="2:25" ht="7.5" customHeight="1" thickBot="1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45" t="s">
        <v>112</v>
      </c>
    </row>
    <row r="4" spans="2:25" ht="15.75" customHeight="1">
      <c r="B4" s="218" t="s">
        <v>103</v>
      </c>
      <c r="C4" s="180" t="s">
        <v>30</v>
      </c>
      <c r="D4" s="220" t="s">
        <v>104</v>
      </c>
      <c r="E4" s="220" t="s">
        <v>105</v>
      </c>
      <c r="F4" s="221" t="s">
        <v>101</v>
      </c>
      <c r="G4" s="222"/>
      <c r="H4" s="223"/>
      <c r="I4" s="14"/>
      <c r="J4" s="224" t="s">
        <v>103</v>
      </c>
      <c r="K4" s="180" t="s">
        <v>30</v>
      </c>
      <c r="L4" s="182" t="s">
        <v>102</v>
      </c>
      <c r="M4" s="183"/>
      <c r="N4" s="184"/>
      <c r="O4" s="185" t="s">
        <v>31</v>
      </c>
      <c r="P4" s="186"/>
      <c r="Q4" s="187"/>
      <c r="R4" s="269" t="s">
        <v>133</v>
      </c>
      <c r="S4" s="270"/>
      <c r="T4" s="190" t="s">
        <v>121</v>
      </c>
      <c r="U4" s="190" t="s">
        <v>122</v>
      </c>
      <c r="V4" s="192" t="s">
        <v>123</v>
      </c>
    </row>
    <row r="5" spans="2:25" ht="16.5" customHeight="1" thickBot="1">
      <c r="B5" s="219"/>
      <c r="C5" s="181"/>
      <c r="D5" s="181"/>
      <c r="E5" s="181"/>
      <c r="F5" s="22" t="s">
        <v>32</v>
      </c>
      <c r="G5" s="23" t="s">
        <v>33</v>
      </c>
      <c r="H5" s="24" t="s">
        <v>34</v>
      </c>
      <c r="I5" s="14"/>
      <c r="J5" s="225"/>
      <c r="K5" s="181"/>
      <c r="L5" s="25" t="s">
        <v>32</v>
      </c>
      <c r="M5" s="26" t="s">
        <v>33</v>
      </c>
      <c r="N5" s="27" t="s">
        <v>34</v>
      </c>
      <c r="O5" s="28" t="s">
        <v>32</v>
      </c>
      <c r="P5" s="29" t="s">
        <v>33</v>
      </c>
      <c r="Q5" s="30" t="s">
        <v>34</v>
      </c>
      <c r="R5" s="271"/>
      <c r="S5" s="272"/>
      <c r="T5" s="191"/>
      <c r="U5" s="191"/>
      <c r="V5" s="193"/>
    </row>
    <row r="6" spans="2:25" ht="7.5" customHeight="1" thickBot="1">
      <c r="C6" s="13"/>
      <c r="D6" s="15"/>
      <c r="E6" s="35"/>
      <c r="F6" s="16"/>
      <c r="G6" s="17"/>
      <c r="H6" s="13"/>
      <c r="I6" s="13"/>
      <c r="J6" s="13"/>
      <c r="K6" s="18"/>
      <c r="L6" s="19"/>
      <c r="M6" s="20"/>
      <c r="N6" s="21"/>
      <c r="O6" s="19"/>
      <c r="P6" s="20"/>
      <c r="Q6" s="21"/>
      <c r="R6" s="13"/>
      <c r="S6" s="13"/>
    </row>
    <row r="7" spans="2:25" ht="19.5" customHeight="1" thickTop="1" thickBot="1">
      <c r="B7" s="69">
        <v>1</v>
      </c>
      <c r="C7" s="7" t="s">
        <v>114</v>
      </c>
      <c r="D7" s="36">
        <f>VLOOKUP(C7,Données!$A$2:$E$47,5,FALSE)</f>
        <v>54</v>
      </c>
      <c r="E7" s="63">
        <v>47.9</v>
      </c>
      <c r="F7" s="64">
        <v>21</v>
      </c>
      <c r="G7" s="65">
        <v>20</v>
      </c>
      <c r="H7" s="33">
        <f t="shared" ref="H7:H16" si="0">F7+G7</f>
        <v>41</v>
      </c>
      <c r="I7" s="32"/>
      <c r="J7" s="69">
        <v>1</v>
      </c>
      <c r="K7" s="6" t="s">
        <v>89</v>
      </c>
      <c r="L7" s="64">
        <v>11</v>
      </c>
      <c r="M7" s="64">
        <v>11</v>
      </c>
      <c r="N7" s="34">
        <f t="shared" ref="N7:N16" si="1">L7+M7</f>
        <v>22</v>
      </c>
      <c r="O7" s="64">
        <v>43</v>
      </c>
      <c r="P7" s="65">
        <v>43</v>
      </c>
      <c r="Q7" s="46">
        <f t="shared" ref="Q7:Q16" si="2">O7+P7</f>
        <v>86</v>
      </c>
      <c r="R7" s="66" t="s">
        <v>115</v>
      </c>
      <c r="S7" s="53">
        <f t="shared" ref="S7:S16" si="3">Q7-72</f>
        <v>14</v>
      </c>
      <c r="T7" s="54">
        <v>0</v>
      </c>
      <c r="U7" s="54">
        <v>7</v>
      </c>
      <c r="V7" s="54">
        <v>8</v>
      </c>
      <c r="X7" s="55">
        <f t="shared" ref="X7:X16" si="4">T7*3+U7*2+V7*1</f>
        <v>22</v>
      </c>
      <c r="Y7" s="9" t="str">
        <f t="shared" ref="Y7:Y16" si="5">IF(N7=X7,"OK","KO")</f>
        <v>OK</v>
      </c>
    </row>
    <row r="8" spans="2:25" ht="21" thickTop="1" thickBot="1">
      <c r="B8" s="69">
        <v>2</v>
      </c>
      <c r="C8" s="51" t="s">
        <v>97</v>
      </c>
      <c r="D8" s="36">
        <f>VLOOKUP(C8,Données!$A$2:$E$47,5,FALSE)</f>
        <v>53.5</v>
      </c>
      <c r="E8" s="63">
        <v>33.4</v>
      </c>
      <c r="F8" s="64">
        <v>20</v>
      </c>
      <c r="G8" s="65">
        <v>19</v>
      </c>
      <c r="H8" s="33">
        <f t="shared" si="0"/>
        <v>39</v>
      </c>
      <c r="I8" s="32"/>
      <c r="J8" s="112">
        <v>2</v>
      </c>
      <c r="K8" s="51" t="s">
        <v>96</v>
      </c>
      <c r="L8" s="64">
        <v>5</v>
      </c>
      <c r="M8" s="64">
        <v>10</v>
      </c>
      <c r="N8" s="34">
        <f t="shared" si="1"/>
        <v>15</v>
      </c>
      <c r="O8" s="64">
        <v>54</v>
      </c>
      <c r="P8" s="65">
        <v>46</v>
      </c>
      <c r="Q8" s="46">
        <f t="shared" si="2"/>
        <v>100</v>
      </c>
      <c r="R8" s="66" t="s">
        <v>115</v>
      </c>
      <c r="S8" s="53">
        <f t="shared" si="3"/>
        <v>28</v>
      </c>
      <c r="T8" s="54">
        <v>0</v>
      </c>
      <c r="U8" s="54">
        <v>4</v>
      </c>
      <c r="V8" s="54">
        <v>7</v>
      </c>
      <c r="X8" s="55">
        <f t="shared" si="4"/>
        <v>15</v>
      </c>
      <c r="Y8" s="9" t="str">
        <f t="shared" si="5"/>
        <v>OK</v>
      </c>
    </row>
    <row r="9" spans="2:25" ht="21" thickTop="1" thickBot="1">
      <c r="B9" s="112">
        <v>3</v>
      </c>
      <c r="C9" s="51" t="s">
        <v>90</v>
      </c>
      <c r="D9" s="36">
        <f>VLOOKUP(C9,Données!$A$2:$E$47,5,FALSE)</f>
        <v>32.299999999999997</v>
      </c>
      <c r="E9" s="63">
        <v>29</v>
      </c>
      <c r="F9" s="64">
        <v>22</v>
      </c>
      <c r="G9" s="65">
        <v>16</v>
      </c>
      <c r="H9" s="33">
        <f t="shared" si="0"/>
        <v>38</v>
      </c>
      <c r="I9" s="32"/>
      <c r="J9" s="70">
        <v>3</v>
      </c>
      <c r="K9" s="51" t="s">
        <v>66</v>
      </c>
      <c r="L9" s="64">
        <v>7</v>
      </c>
      <c r="M9" s="64">
        <v>5</v>
      </c>
      <c r="N9" s="34">
        <f t="shared" si="1"/>
        <v>12</v>
      </c>
      <c r="O9" s="64">
        <v>47</v>
      </c>
      <c r="P9" s="65">
        <v>50</v>
      </c>
      <c r="Q9" s="46">
        <f t="shared" si="2"/>
        <v>97</v>
      </c>
      <c r="R9" s="66" t="s">
        <v>115</v>
      </c>
      <c r="S9" s="53">
        <f t="shared" si="3"/>
        <v>25</v>
      </c>
      <c r="T9" s="54">
        <v>0</v>
      </c>
      <c r="U9" s="54">
        <v>1</v>
      </c>
      <c r="V9" s="54">
        <v>10</v>
      </c>
      <c r="X9" s="55">
        <f t="shared" si="4"/>
        <v>12</v>
      </c>
      <c r="Y9" s="9" t="str">
        <f t="shared" si="5"/>
        <v>OK</v>
      </c>
    </row>
    <row r="10" spans="2:25" ht="21" thickTop="1" thickBot="1">
      <c r="B10" s="70">
        <v>4</v>
      </c>
      <c r="C10" s="6" t="s">
        <v>89</v>
      </c>
      <c r="D10" s="36">
        <f>VLOOKUP(C10,Données!$A$2:$E$47,5,FALSE)</f>
        <v>15.2</v>
      </c>
      <c r="E10" s="63">
        <v>15.5</v>
      </c>
      <c r="F10" s="64">
        <v>19</v>
      </c>
      <c r="G10" s="65">
        <v>19</v>
      </c>
      <c r="H10" s="33">
        <f t="shared" si="0"/>
        <v>38</v>
      </c>
      <c r="I10" s="32"/>
      <c r="J10" s="112">
        <v>4</v>
      </c>
      <c r="K10" s="51" t="s">
        <v>62</v>
      </c>
      <c r="L10" s="64">
        <v>4</v>
      </c>
      <c r="M10" s="64">
        <v>7</v>
      </c>
      <c r="N10" s="34">
        <f t="shared" si="1"/>
        <v>11</v>
      </c>
      <c r="O10" s="64">
        <v>56</v>
      </c>
      <c r="P10" s="65">
        <v>51</v>
      </c>
      <c r="Q10" s="46">
        <f t="shared" si="2"/>
        <v>107</v>
      </c>
      <c r="R10" s="66" t="s">
        <v>115</v>
      </c>
      <c r="S10" s="53">
        <f t="shared" si="3"/>
        <v>35</v>
      </c>
      <c r="T10" s="54">
        <v>1</v>
      </c>
      <c r="U10" s="54">
        <v>0</v>
      </c>
      <c r="V10" s="54">
        <v>8</v>
      </c>
      <c r="X10" s="55">
        <f t="shared" si="4"/>
        <v>11</v>
      </c>
      <c r="Y10" s="9" t="str">
        <f t="shared" si="5"/>
        <v>OK</v>
      </c>
    </row>
    <row r="11" spans="2:25" ht="21" thickTop="1" thickBot="1">
      <c r="B11" s="112">
        <v>5</v>
      </c>
      <c r="C11" s="7" t="s">
        <v>80</v>
      </c>
      <c r="D11" s="36">
        <f>VLOOKUP(C11,Données!$A$2:$E$47,5,FALSE)</f>
        <v>29.7</v>
      </c>
      <c r="E11" s="63">
        <v>29.2</v>
      </c>
      <c r="F11" s="64">
        <v>16</v>
      </c>
      <c r="G11" s="65">
        <v>18</v>
      </c>
      <c r="H11" s="33">
        <f t="shared" si="0"/>
        <v>34</v>
      </c>
      <c r="I11" s="32"/>
      <c r="J11" s="70">
        <v>5</v>
      </c>
      <c r="K11" s="51" t="s">
        <v>90</v>
      </c>
      <c r="L11" s="64">
        <v>6</v>
      </c>
      <c r="M11" s="64">
        <v>4</v>
      </c>
      <c r="N11" s="34">
        <f t="shared" si="1"/>
        <v>10</v>
      </c>
      <c r="O11" s="64">
        <v>48</v>
      </c>
      <c r="P11" s="65">
        <v>55</v>
      </c>
      <c r="Q11" s="46">
        <f t="shared" si="2"/>
        <v>103</v>
      </c>
      <c r="R11" s="66" t="s">
        <v>115</v>
      </c>
      <c r="S11" s="53">
        <f t="shared" si="3"/>
        <v>31</v>
      </c>
      <c r="T11" s="54">
        <v>1</v>
      </c>
      <c r="U11" s="54">
        <v>0</v>
      </c>
      <c r="V11" s="54">
        <v>7</v>
      </c>
      <c r="X11" s="55">
        <f t="shared" si="4"/>
        <v>10</v>
      </c>
      <c r="Y11" s="9" t="str">
        <f t="shared" si="5"/>
        <v>OK</v>
      </c>
    </row>
    <row r="12" spans="2:25" ht="21" thickTop="1" thickBot="1">
      <c r="B12" s="70">
        <v>6</v>
      </c>
      <c r="C12" s="51" t="s">
        <v>62</v>
      </c>
      <c r="D12" s="36">
        <f>VLOOKUP(C12,Données!$A$2:$E$47,5,FALSE)</f>
        <v>27.8</v>
      </c>
      <c r="E12" s="63">
        <v>29.2</v>
      </c>
      <c r="F12" s="64">
        <v>14</v>
      </c>
      <c r="G12" s="65">
        <v>19</v>
      </c>
      <c r="H12" s="33">
        <f t="shared" si="0"/>
        <v>33</v>
      </c>
      <c r="I12" s="32"/>
      <c r="J12" s="111">
        <v>6</v>
      </c>
      <c r="K12" s="7" t="s">
        <v>80</v>
      </c>
      <c r="L12" s="64">
        <v>3</v>
      </c>
      <c r="M12" s="64">
        <v>7</v>
      </c>
      <c r="N12" s="34">
        <f t="shared" si="1"/>
        <v>10</v>
      </c>
      <c r="O12" s="64">
        <v>52</v>
      </c>
      <c r="P12" s="65">
        <v>50</v>
      </c>
      <c r="Q12" s="46">
        <f t="shared" si="2"/>
        <v>102</v>
      </c>
      <c r="R12" s="66" t="s">
        <v>115</v>
      </c>
      <c r="S12" s="53">
        <f t="shared" si="3"/>
        <v>30</v>
      </c>
      <c r="T12" s="54">
        <v>0</v>
      </c>
      <c r="U12" s="54">
        <v>2</v>
      </c>
      <c r="V12" s="54">
        <v>6</v>
      </c>
      <c r="X12" s="55">
        <f t="shared" si="4"/>
        <v>10</v>
      </c>
      <c r="Y12" s="9" t="str">
        <f t="shared" si="5"/>
        <v>OK</v>
      </c>
    </row>
    <row r="13" spans="2:25" ht="21" thickTop="1" thickBot="1">
      <c r="B13" s="112">
        <v>7</v>
      </c>
      <c r="C13" s="51" t="s">
        <v>81</v>
      </c>
      <c r="D13" s="36">
        <f>VLOOKUP(C13,Données!$A$2:$E$47,5,FALSE)</f>
        <v>40.9</v>
      </c>
      <c r="E13" s="63">
        <v>40.5</v>
      </c>
      <c r="F13" s="64">
        <v>17</v>
      </c>
      <c r="G13" s="65">
        <v>15</v>
      </c>
      <c r="H13" s="33">
        <f t="shared" si="0"/>
        <v>32</v>
      </c>
      <c r="I13" s="32"/>
      <c r="J13" s="70">
        <v>7</v>
      </c>
      <c r="K13" s="7" t="s">
        <v>114</v>
      </c>
      <c r="L13" s="64">
        <v>3</v>
      </c>
      <c r="M13" s="64">
        <v>3</v>
      </c>
      <c r="N13" s="34">
        <f t="shared" si="1"/>
        <v>6</v>
      </c>
      <c r="O13" s="64">
        <v>59</v>
      </c>
      <c r="P13" s="65">
        <v>59</v>
      </c>
      <c r="Q13" s="46">
        <f t="shared" si="2"/>
        <v>118</v>
      </c>
      <c r="R13" s="66" t="s">
        <v>115</v>
      </c>
      <c r="S13" s="53">
        <f t="shared" si="3"/>
        <v>46</v>
      </c>
      <c r="T13" s="54">
        <v>0</v>
      </c>
      <c r="U13" s="54">
        <v>1</v>
      </c>
      <c r="V13" s="54">
        <v>4</v>
      </c>
      <c r="X13" s="55">
        <f t="shared" si="4"/>
        <v>6</v>
      </c>
      <c r="Y13" s="9" t="str">
        <f t="shared" si="5"/>
        <v>OK</v>
      </c>
    </row>
    <row r="14" spans="2:25" ht="21" thickTop="1" thickBot="1">
      <c r="B14" s="70">
        <v>8</v>
      </c>
      <c r="C14" s="51" t="s">
        <v>96</v>
      </c>
      <c r="D14" s="36">
        <f>VLOOKUP(C14,Données!$A$2:$E$47,5,FALSE)</f>
        <v>21.3</v>
      </c>
      <c r="E14" s="63">
        <v>19.2</v>
      </c>
      <c r="F14" s="64">
        <v>11</v>
      </c>
      <c r="G14" s="65">
        <v>19</v>
      </c>
      <c r="H14" s="33">
        <f t="shared" si="0"/>
        <v>30</v>
      </c>
      <c r="I14" s="32"/>
      <c r="J14" s="112">
        <v>8</v>
      </c>
      <c r="K14" s="51" t="s">
        <v>97</v>
      </c>
      <c r="L14" s="64">
        <v>3</v>
      </c>
      <c r="M14" s="64">
        <v>3</v>
      </c>
      <c r="N14" s="34">
        <f t="shared" si="1"/>
        <v>6</v>
      </c>
      <c r="O14" s="64">
        <v>53</v>
      </c>
      <c r="P14" s="65">
        <v>54</v>
      </c>
      <c r="Q14" s="46">
        <f t="shared" si="2"/>
        <v>107</v>
      </c>
      <c r="R14" s="66" t="s">
        <v>115</v>
      </c>
      <c r="S14" s="53">
        <f t="shared" si="3"/>
        <v>35</v>
      </c>
      <c r="T14" s="54">
        <v>0</v>
      </c>
      <c r="U14" s="54">
        <v>0</v>
      </c>
      <c r="V14" s="54">
        <v>6</v>
      </c>
      <c r="X14" s="55">
        <f t="shared" si="4"/>
        <v>6</v>
      </c>
      <c r="Y14" s="9" t="str">
        <f t="shared" si="5"/>
        <v>OK</v>
      </c>
    </row>
    <row r="15" spans="2:25" ht="21" thickTop="1" thickBot="1">
      <c r="B15" s="112">
        <v>9</v>
      </c>
      <c r="C15" s="51" t="s">
        <v>66</v>
      </c>
      <c r="D15" s="36">
        <f>VLOOKUP(C15,Données!$A$2:$E$47,5,FALSE)</f>
        <v>20.8</v>
      </c>
      <c r="E15" s="63">
        <v>18.5</v>
      </c>
      <c r="F15" s="64">
        <v>17</v>
      </c>
      <c r="G15" s="65">
        <v>13</v>
      </c>
      <c r="H15" s="33">
        <f t="shared" si="0"/>
        <v>30</v>
      </c>
      <c r="I15" s="32"/>
      <c r="J15" s="70">
        <v>9</v>
      </c>
      <c r="K15" s="6" t="s">
        <v>63</v>
      </c>
      <c r="L15" s="64">
        <v>4</v>
      </c>
      <c r="M15" s="64">
        <v>1</v>
      </c>
      <c r="N15" s="34">
        <f t="shared" si="1"/>
        <v>5</v>
      </c>
      <c r="O15" s="64">
        <v>52</v>
      </c>
      <c r="P15" s="65">
        <v>59</v>
      </c>
      <c r="Q15" s="46">
        <f t="shared" si="2"/>
        <v>111</v>
      </c>
      <c r="R15" s="66" t="s">
        <v>115</v>
      </c>
      <c r="S15" s="53">
        <f t="shared" si="3"/>
        <v>39</v>
      </c>
      <c r="T15" s="54">
        <v>0</v>
      </c>
      <c r="U15" s="54">
        <v>1</v>
      </c>
      <c r="V15" s="54">
        <v>3</v>
      </c>
      <c r="X15" s="55">
        <f t="shared" si="4"/>
        <v>5</v>
      </c>
      <c r="Y15" s="9" t="str">
        <f t="shared" si="5"/>
        <v>OK</v>
      </c>
    </row>
    <row r="16" spans="2:25" ht="21" thickTop="1" thickBot="1">
      <c r="B16" s="70">
        <v>10</v>
      </c>
      <c r="C16" s="6" t="s">
        <v>63</v>
      </c>
      <c r="D16" s="36">
        <f>VLOOKUP(C16,Données!$A$2:$E$47,5,FALSE)</f>
        <v>23.2</v>
      </c>
      <c r="E16" s="63">
        <v>23.8</v>
      </c>
      <c r="F16" s="64">
        <v>15</v>
      </c>
      <c r="G16" s="65">
        <v>8</v>
      </c>
      <c r="H16" s="33">
        <f t="shared" si="0"/>
        <v>23</v>
      </c>
      <c r="I16" s="32"/>
      <c r="J16" s="70">
        <v>10</v>
      </c>
      <c r="K16" s="51" t="s">
        <v>81</v>
      </c>
      <c r="L16" s="64">
        <v>0</v>
      </c>
      <c r="M16" s="64">
        <v>1</v>
      </c>
      <c r="N16" s="34">
        <f t="shared" si="1"/>
        <v>1</v>
      </c>
      <c r="O16" s="64">
        <v>59</v>
      </c>
      <c r="P16" s="65">
        <v>61</v>
      </c>
      <c r="Q16" s="46">
        <f t="shared" si="2"/>
        <v>120</v>
      </c>
      <c r="R16" s="66" t="s">
        <v>115</v>
      </c>
      <c r="S16" s="53">
        <f t="shared" si="3"/>
        <v>48</v>
      </c>
      <c r="T16" s="54">
        <v>0</v>
      </c>
      <c r="U16" s="54">
        <v>0</v>
      </c>
      <c r="V16" s="54">
        <v>1</v>
      </c>
      <c r="X16" s="55">
        <f t="shared" si="4"/>
        <v>1</v>
      </c>
      <c r="Y16" s="9" t="str">
        <f t="shared" si="5"/>
        <v>OK</v>
      </c>
    </row>
    <row r="17" spans="20:22" ht="15.75" thickTop="1">
      <c r="T17" s="67">
        <f>SUM(T7:T16)</f>
        <v>2</v>
      </c>
      <c r="U17" s="67">
        <f>SUM(U7:U16)</f>
        <v>16</v>
      </c>
      <c r="V17" s="67">
        <f>SUM(V7:V16)</f>
        <v>60</v>
      </c>
    </row>
  </sheetData>
  <sortState ref="K7:V16">
    <sortCondition descending="1" ref="N7:N16"/>
  </sortState>
  <mergeCells count="14">
    <mergeCell ref="R4:S5"/>
    <mergeCell ref="T4:T5"/>
    <mergeCell ref="U4:U5"/>
    <mergeCell ref="V4:V5"/>
    <mergeCell ref="B2:V2"/>
    <mergeCell ref="B4:B5"/>
    <mergeCell ref="C4:C5"/>
    <mergeCell ref="D4:D5"/>
    <mergeCell ref="E4:E5"/>
    <mergeCell ref="F4:H4"/>
    <mergeCell ref="J4:J5"/>
    <mergeCell ref="K4:K5"/>
    <mergeCell ref="L4:N4"/>
    <mergeCell ref="O4:Q4"/>
  </mergeCells>
  <conditionalFormatting sqref="Y7:Y16">
    <cfRule type="cellIs" dxfId="33" priority="4" operator="equal">
      <formula>"OK"</formula>
    </cfRule>
  </conditionalFormatting>
  <conditionalFormatting sqref="Y7:Y16">
    <cfRule type="expression" dxfId="32" priority="3">
      <formula>#REF!=#REF!</formula>
    </cfRule>
  </conditionalFormatting>
  <conditionalFormatting sqref="Y7:Y16">
    <cfRule type="cellIs" dxfId="31" priority="67" operator="equal">
      <formula>"KO"</formula>
    </cfRule>
    <cfRule type="iconSet" priority="68">
      <iconSet iconSet="3Symbols2">
        <cfvo type="percent" val="0"/>
        <cfvo type="percent" val="33"/>
        <cfvo type="percent" val="67"/>
      </iconSet>
    </cfRule>
  </conditionalFormatting>
  <pageMargins left="0" right="0" top="0" bottom="0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Y24"/>
  <sheetViews>
    <sheetView zoomScale="70" zoomScaleNormal="70" workbookViewId="0">
      <selection activeCell="B2" sqref="B2:V2"/>
    </sheetView>
  </sheetViews>
  <sheetFormatPr baseColWidth="10" defaultRowHeight="12.75"/>
  <cols>
    <col min="1" max="1" width="1.85546875" style="74" customWidth="1"/>
    <col min="2" max="2" width="7.5703125" style="74" customWidth="1"/>
    <col min="3" max="3" width="29.42578125" style="74" bestFit="1" customWidth="1"/>
    <col min="4" max="4" width="6.140625" style="74" bestFit="1" customWidth="1"/>
    <col min="5" max="5" width="10.28515625" style="74" bestFit="1" customWidth="1"/>
    <col min="6" max="6" width="6.140625" style="74" bestFit="1" customWidth="1"/>
    <col min="7" max="7" width="8.7109375" style="74" bestFit="1" customWidth="1"/>
    <col min="8" max="8" width="6.7109375" style="74" bestFit="1" customWidth="1"/>
    <col min="9" max="9" width="1.85546875" style="74" customWidth="1"/>
    <col min="10" max="10" width="8.140625" style="74" bestFit="1" customWidth="1"/>
    <col min="11" max="11" width="29.42578125" style="74" bestFit="1" customWidth="1"/>
    <col min="12" max="12" width="6.140625" style="74" bestFit="1" customWidth="1"/>
    <col min="13" max="13" width="8.7109375" style="74" bestFit="1" customWidth="1"/>
    <col min="14" max="14" width="6.7109375" style="74" bestFit="1" customWidth="1"/>
    <col min="15" max="15" width="6.28515625" style="74" bestFit="1" customWidth="1"/>
    <col min="16" max="16" width="8.7109375" style="74" bestFit="1" customWidth="1"/>
    <col min="17" max="17" width="6.7109375" style="74" bestFit="1" customWidth="1"/>
    <col min="18" max="18" width="2.28515625" style="74" customWidth="1"/>
    <col min="19" max="19" width="4.28515625" style="74" customWidth="1"/>
    <col min="20" max="20" width="7.7109375" style="74" customWidth="1"/>
    <col min="21" max="21" width="5.140625" style="74" customWidth="1"/>
    <col min="22" max="22" width="7.28515625" style="74" customWidth="1"/>
    <col min="23" max="23" width="8" style="74" customWidth="1"/>
    <col min="24" max="24" width="4" style="74" bestFit="1" customWidth="1"/>
    <col min="25" max="25" width="3.7109375" style="74" bestFit="1" customWidth="1"/>
    <col min="26" max="16384" width="11.42578125" style="74"/>
  </cols>
  <sheetData>
    <row r="1" spans="2:25" ht="6.75" customHeight="1"/>
    <row r="2" spans="2:25" ht="57.75" customHeight="1">
      <c r="B2" s="268" t="s">
        <v>137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3" spans="2:25" ht="7.5" customHeight="1" thickBot="1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45" t="s">
        <v>112</v>
      </c>
    </row>
    <row r="4" spans="2:25" ht="15.75" customHeight="1">
      <c r="B4" s="218" t="s">
        <v>103</v>
      </c>
      <c r="C4" s="180" t="s">
        <v>30</v>
      </c>
      <c r="D4" s="220" t="s">
        <v>104</v>
      </c>
      <c r="E4" s="220" t="s">
        <v>105</v>
      </c>
      <c r="F4" s="221" t="s">
        <v>101</v>
      </c>
      <c r="G4" s="222"/>
      <c r="H4" s="223"/>
      <c r="I4" s="14"/>
      <c r="J4" s="224" t="s">
        <v>103</v>
      </c>
      <c r="K4" s="180" t="s">
        <v>30</v>
      </c>
      <c r="L4" s="182" t="s">
        <v>102</v>
      </c>
      <c r="M4" s="183"/>
      <c r="N4" s="184"/>
      <c r="O4" s="185" t="s">
        <v>31</v>
      </c>
      <c r="P4" s="186"/>
      <c r="Q4" s="187"/>
      <c r="R4" s="269" t="s">
        <v>133</v>
      </c>
      <c r="S4" s="270"/>
      <c r="T4" s="190" t="s">
        <v>121</v>
      </c>
      <c r="U4" s="190" t="s">
        <v>122</v>
      </c>
      <c r="V4" s="192" t="s">
        <v>123</v>
      </c>
    </row>
    <row r="5" spans="2:25" ht="16.5" customHeight="1" thickBot="1">
      <c r="B5" s="219"/>
      <c r="C5" s="181"/>
      <c r="D5" s="181"/>
      <c r="E5" s="181"/>
      <c r="F5" s="22" t="s">
        <v>32</v>
      </c>
      <c r="G5" s="23" t="s">
        <v>33</v>
      </c>
      <c r="H5" s="24" t="s">
        <v>34</v>
      </c>
      <c r="I5" s="14"/>
      <c r="J5" s="225"/>
      <c r="K5" s="181"/>
      <c r="L5" s="25" t="s">
        <v>32</v>
      </c>
      <c r="M5" s="26" t="s">
        <v>33</v>
      </c>
      <c r="N5" s="27" t="s">
        <v>34</v>
      </c>
      <c r="O5" s="28" t="s">
        <v>32</v>
      </c>
      <c r="P5" s="29" t="s">
        <v>33</v>
      </c>
      <c r="Q5" s="30" t="s">
        <v>34</v>
      </c>
      <c r="R5" s="271"/>
      <c r="S5" s="272"/>
      <c r="T5" s="191"/>
      <c r="U5" s="191"/>
      <c r="V5" s="193"/>
    </row>
    <row r="6" spans="2:25" ht="7.5" customHeight="1" thickBot="1">
      <c r="C6" s="13"/>
      <c r="D6" s="15"/>
      <c r="E6" s="35"/>
      <c r="F6" s="16"/>
      <c r="G6" s="17"/>
      <c r="H6" s="13"/>
      <c r="I6" s="13"/>
      <c r="J6" s="13"/>
      <c r="K6" s="18"/>
      <c r="L6" s="19"/>
      <c r="M6" s="20"/>
      <c r="N6" s="21"/>
      <c r="O6" s="19"/>
      <c r="P6" s="20"/>
      <c r="Q6" s="21"/>
      <c r="R6" s="13"/>
      <c r="S6" s="13"/>
    </row>
    <row r="7" spans="2:25" ht="19.5" customHeight="1" thickTop="1" thickBot="1">
      <c r="B7" s="69">
        <v>1</v>
      </c>
      <c r="C7" s="6" t="s">
        <v>111</v>
      </c>
      <c r="D7" s="36">
        <f>VLOOKUP(C7,Données!$A$2:$E$47,5,FALSE)</f>
        <v>48</v>
      </c>
      <c r="E7" s="63">
        <v>42.6</v>
      </c>
      <c r="F7" s="64">
        <v>25</v>
      </c>
      <c r="G7" s="65">
        <v>19</v>
      </c>
      <c r="H7" s="33">
        <f t="shared" ref="H7:H23" si="0">F7+G7</f>
        <v>44</v>
      </c>
      <c r="I7" s="32"/>
      <c r="J7" s="69">
        <v>1</v>
      </c>
      <c r="K7" s="51" t="s">
        <v>96</v>
      </c>
      <c r="L7" s="64">
        <v>13</v>
      </c>
      <c r="M7" s="64">
        <v>9</v>
      </c>
      <c r="N7" s="34">
        <f t="shared" ref="N7:N23" si="1">L7+M7</f>
        <v>22</v>
      </c>
      <c r="O7" s="64">
        <v>42</v>
      </c>
      <c r="P7" s="65">
        <v>47</v>
      </c>
      <c r="Q7" s="46">
        <f t="shared" ref="Q7:Q23" si="2">O7+P7</f>
        <v>89</v>
      </c>
      <c r="R7" s="66" t="s">
        <v>115</v>
      </c>
      <c r="S7" s="53">
        <f t="shared" ref="S7:S23" si="3">Q7-72</f>
        <v>17</v>
      </c>
      <c r="T7" s="54">
        <v>2</v>
      </c>
      <c r="U7" s="54">
        <v>5</v>
      </c>
      <c r="V7" s="54">
        <v>6</v>
      </c>
      <c r="X7" s="55">
        <f t="shared" ref="X7:X23" si="4">T7*3+U7*2+V7*1</f>
        <v>22</v>
      </c>
      <c r="Y7" s="9" t="str">
        <f t="shared" ref="Y7:Y23" si="5">IF(N7=X7,"OK","KO")</f>
        <v>OK</v>
      </c>
    </row>
    <row r="8" spans="2:25" ht="21" thickTop="1" thickBot="1">
      <c r="B8" s="70">
        <v>2</v>
      </c>
      <c r="C8" s="51" t="s">
        <v>96</v>
      </c>
      <c r="D8" s="36">
        <f>VLOOKUP(C8,Données!$A$2:$E$47,5,FALSE)</f>
        <v>21.3</v>
      </c>
      <c r="E8" s="63">
        <v>17.100000000000001</v>
      </c>
      <c r="F8" s="64">
        <v>23</v>
      </c>
      <c r="G8" s="65">
        <v>19</v>
      </c>
      <c r="H8" s="33">
        <f t="shared" si="0"/>
        <v>42</v>
      </c>
      <c r="I8" s="32"/>
      <c r="J8" s="114">
        <v>2</v>
      </c>
      <c r="K8" s="51" t="s">
        <v>94</v>
      </c>
      <c r="L8" s="64">
        <v>9</v>
      </c>
      <c r="M8" s="64">
        <v>7</v>
      </c>
      <c r="N8" s="34">
        <f t="shared" si="1"/>
        <v>16</v>
      </c>
      <c r="O8" s="64">
        <v>46</v>
      </c>
      <c r="P8" s="65">
        <v>47</v>
      </c>
      <c r="Q8" s="46">
        <f t="shared" si="2"/>
        <v>93</v>
      </c>
      <c r="R8" s="66" t="s">
        <v>115</v>
      </c>
      <c r="S8" s="53">
        <f t="shared" si="3"/>
        <v>21</v>
      </c>
      <c r="T8" s="54">
        <v>0</v>
      </c>
      <c r="U8" s="54">
        <v>2</v>
      </c>
      <c r="V8" s="54">
        <v>12</v>
      </c>
      <c r="X8" s="55">
        <f t="shared" si="4"/>
        <v>16</v>
      </c>
      <c r="Y8" s="9" t="str">
        <f t="shared" si="5"/>
        <v>OK</v>
      </c>
    </row>
    <row r="9" spans="2:25" ht="21" thickTop="1" thickBot="1">
      <c r="B9" s="70">
        <v>3</v>
      </c>
      <c r="C9" s="6" t="s">
        <v>71</v>
      </c>
      <c r="D9" s="36">
        <f>VLOOKUP(C9,Données!$A$2:$E$47,5,FALSE)</f>
        <v>51.5</v>
      </c>
      <c r="E9" s="63">
        <v>42.7</v>
      </c>
      <c r="F9" s="64">
        <v>22</v>
      </c>
      <c r="G9" s="65">
        <v>18</v>
      </c>
      <c r="H9" s="33">
        <f t="shared" si="0"/>
        <v>40</v>
      </c>
      <c r="I9" s="32"/>
      <c r="J9" s="70">
        <v>3</v>
      </c>
      <c r="K9" s="51" t="s">
        <v>93</v>
      </c>
      <c r="L9" s="64">
        <v>9</v>
      </c>
      <c r="M9" s="64">
        <v>7</v>
      </c>
      <c r="N9" s="34">
        <f t="shared" si="1"/>
        <v>16</v>
      </c>
      <c r="O9" s="64">
        <v>45</v>
      </c>
      <c r="P9" s="65">
        <v>48</v>
      </c>
      <c r="Q9" s="46">
        <f t="shared" si="2"/>
        <v>93</v>
      </c>
      <c r="R9" s="66" t="s">
        <v>115</v>
      </c>
      <c r="S9" s="53">
        <f t="shared" si="3"/>
        <v>21</v>
      </c>
      <c r="T9" s="54">
        <v>0</v>
      </c>
      <c r="U9" s="54">
        <v>3</v>
      </c>
      <c r="V9" s="54">
        <v>10</v>
      </c>
      <c r="X9" s="55">
        <f t="shared" si="4"/>
        <v>16</v>
      </c>
      <c r="Y9" s="9" t="str">
        <f t="shared" si="5"/>
        <v>OK</v>
      </c>
    </row>
    <row r="10" spans="2:25" ht="21" thickTop="1" thickBot="1">
      <c r="B10" s="70">
        <v>4</v>
      </c>
      <c r="C10" s="51" t="s">
        <v>93</v>
      </c>
      <c r="D10" s="36">
        <f>VLOOKUP(C10,Données!$A$2:$E$47,5,FALSE)</f>
        <v>20.2</v>
      </c>
      <c r="E10" s="63">
        <v>19.2</v>
      </c>
      <c r="F10" s="64">
        <v>20</v>
      </c>
      <c r="G10" s="65">
        <v>17</v>
      </c>
      <c r="H10" s="33">
        <f t="shared" si="0"/>
        <v>37</v>
      </c>
      <c r="I10" s="32"/>
      <c r="J10" s="114">
        <v>4</v>
      </c>
      <c r="K10" s="51" t="s">
        <v>66</v>
      </c>
      <c r="L10" s="64">
        <v>7</v>
      </c>
      <c r="M10" s="64">
        <v>7</v>
      </c>
      <c r="N10" s="34">
        <f t="shared" si="1"/>
        <v>14</v>
      </c>
      <c r="O10" s="64">
        <v>47</v>
      </c>
      <c r="P10" s="65">
        <v>49</v>
      </c>
      <c r="Q10" s="46">
        <f t="shared" si="2"/>
        <v>96</v>
      </c>
      <c r="R10" s="66" t="s">
        <v>115</v>
      </c>
      <c r="S10" s="53">
        <f t="shared" si="3"/>
        <v>24</v>
      </c>
      <c r="T10" s="54">
        <v>0</v>
      </c>
      <c r="U10" s="54">
        <v>2</v>
      </c>
      <c r="V10" s="54">
        <v>10</v>
      </c>
      <c r="X10" s="55">
        <f t="shared" si="4"/>
        <v>14</v>
      </c>
      <c r="Y10" s="9" t="str">
        <f t="shared" si="5"/>
        <v>OK</v>
      </c>
    </row>
    <row r="11" spans="2:25" ht="21" thickTop="1" thickBot="1">
      <c r="B11" s="70">
        <v>5</v>
      </c>
      <c r="C11" s="51" t="s">
        <v>94</v>
      </c>
      <c r="D11" s="36">
        <f>VLOOKUP(C11,Données!$A$2:$E$47,5,FALSE)</f>
        <v>17.899999999999999</v>
      </c>
      <c r="E11" s="63">
        <v>18.899999999999999</v>
      </c>
      <c r="F11" s="64">
        <v>18</v>
      </c>
      <c r="G11" s="65">
        <v>18</v>
      </c>
      <c r="H11" s="33">
        <f t="shared" si="0"/>
        <v>36</v>
      </c>
      <c r="I11" s="32"/>
      <c r="J11" s="70">
        <v>5</v>
      </c>
      <c r="K11" s="51" t="s">
        <v>62</v>
      </c>
      <c r="L11" s="64">
        <v>4</v>
      </c>
      <c r="M11" s="64">
        <v>5</v>
      </c>
      <c r="N11" s="34">
        <f t="shared" si="1"/>
        <v>9</v>
      </c>
      <c r="O11" s="64">
        <v>55</v>
      </c>
      <c r="P11" s="65">
        <v>53</v>
      </c>
      <c r="Q11" s="46">
        <f t="shared" si="2"/>
        <v>108</v>
      </c>
      <c r="R11" s="66" t="s">
        <v>115</v>
      </c>
      <c r="S11" s="53">
        <f t="shared" si="3"/>
        <v>36</v>
      </c>
      <c r="T11" s="54">
        <v>0</v>
      </c>
      <c r="U11" s="54">
        <v>2</v>
      </c>
      <c r="V11" s="54">
        <v>5</v>
      </c>
      <c r="X11" s="55">
        <f t="shared" ref="X11" si="6">T11*3+U11*2+V11*1</f>
        <v>9</v>
      </c>
      <c r="Y11" s="9" t="str">
        <f t="shared" ref="Y11" si="7">IF(N11=X11,"OK","KO")</f>
        <v>OK</v>
      </c>
    </row>
    <row r="12" spans="2:25" ht="21" thickTop="1" thickBot="1">
      <c r="B12" s="69">
        <v>6</v>
      </c>
      <c r="C12" s="52" t="s">
        <v>65</v>
      </c>
      <c r="D12" s="36">
        <f>VLOOKUP(C12,Données!$A$2:$E$47,5,FALSE)</f>
        <v>36.5</v>
      </c>
      <c r="E12" s="63">
        <v>37.5</v>
      </c>
      <c r="F12" s="64">
        <v>17</v>
      </c>
      <c r="G12" s="65">
        <v>18</v>
      </c>
      <c r="H12" s="33">
        <f t="shared" si="0"/>
        <v>35</v>
      </c>
      <c r="I12" s="32"/>
      <c r="J12" s="114">
        <v>6</v>
      </c>
      <c r="K12" s="51" t="s">
        <v>75</v>
      </c>
      <c r="L12" s="64">
        <v>3</v>
      </c>
      <c r="M12" s="64">
        <v>4</v>
      </c>
      <c r="N12" s="34">
        <f t="shared" si="1"/>
        <v>7</v>
      </c>
      <c r="O12" s="64">
        <v>58</v>
      </c>
      <c r="P12" s="65">
        <v>62</v>
      </c>
      <c r="Q12" s="46">
        <f t="shared" si="2"/>
        <v>120</v>
      </c>
      <c r="R12" s="66" t="s">
        <v>115</v>
      </c>
      <c r="S12" s="53">
        <f t="shared" si="3"/>
        <v>48</v>
      </c>
      <c r="T12" s="54">
        <v>0</v>
      </c>
      <c r="U12" s="54">
        <v>0</v>
      </c>
      <c r="V12" s="54">
        <v>7</v>
      </c>
      <c r="X12" s="55">
        <f t="shared" si="4"/>
        <v>7</v>
      </c>
      <c r="Y12" s="9" t="str">
        <f t="shared" si="5"/>
        <v>OK</v>
      </c>
    </row>
    <row r="13" spans="2:25" ht="21" thickTop="1" thickBot="1">
      <c r="B13" s="70">
        <v>7</v>
      </c>
      <c r="C13" s="51" t="s">
        <v>62</v>
      </c>
      <c r="D13" s="36">
        <f>VLOOKUP(C13,Données!$A$2:$E$47,5,FALSE)</f>
        <v>27.8</v>
      </c>
      <c r="E13" s="63">
        <v>29.2</v>
      </c>
      <c r="F13" s="64">
        <v>15</v>
      </c>
      <c r="G13" s="65">
        <v>19</v>
      </c>
      <c r="H13" s="33">
        <f t="shared" si="0"/>
        <v>34</v>
      </c>
      <c r="I13" s="32"/>
      <c r="J13" s="69">
        <v>7</v>
      </c>
      <c r="K13" s="52" t="s">
        <v>65</v>
      </c>
      <c r="L13" s="64">
        <v>2</v>
      </c>
      <c r="M13" s="64">
        <v>4</v>
      </c>
      <c r="N13" s="34">
        <f t="shared" si="1"/>
        <v>6</v>
      </c>
      <c r="O13" s="64">
        <v>55</v>
      </c>
      <c r="P13" s="65">
        <v>55</v>
      </c>
      <c r="Q13" s="46">
        <f t="shared" si="2"/>
        <v>110</v>
      </c>
      <c r="R13" s="66" t="s">
        <v>115</v>
      </c>
      <c r="S13" s="53">
        <f t="shared" si="3"/>
        <v>38</v>
      </c>
      <c r="T13" s="54">
        <v>0</v>
      </c>
      <c r="U13" s="54">
        <v>0</v>
      </c>
      <c r="V13" s="54">
        <v>6</v>
      </c>
      <c r="X13" s="55">
        <f t="shared" si="4"/>
        <v>6</v>
      </c>
      <c r="Y13" s="9" t="str">
        <f t="shared" si="5"/>
        <v>OK</v>
      </c>
    </row>
    <row r="14" spans="2:25" ht="21" thickTop="1" thickBot="1">
      <c r="B14" s="70">
        <v>8</v>
      </c>
      <c r="C14" s="51" t="s">
        <v>59</v>
      </c>
      <c r="D14" s="36">
        <f>VLOOKUP(C14,Données!$A$2:$E$47,5,FALSE)</f>
        <v>44</v>
      </c>
      <c r="E14" s="63">
        <v>37.4</v>
      </c>
      <c r="F14" s="64">
        <v>19</v>
      </c>
      <c r="G14" s="65">
        <v>15</v>
      </c>
      <c r="H14" s="33">
        <f t="shared" si="0"/>
        <v>34</v>
      </c>
      <c r="I14" s="32"/>
      <c r="J14" s="114">
        <v>8</v>
      </c>
      <c r="K14" s="51" t="s">
        <v>97</v>
      </c>
      <c r="L14" s="64">
        <v>3</v>
      </c>
      <c r="M14" s="64">
        <v>3</v>
      </c>
      <c r="N14" s="34">
        <f t="shared" si="1"/>
        <v>6</v>
      </c>
      <c r="O14" s="64">
        <v>56</v>
      </c>
      <c r="P14" s="65">
        <v>58</v>
      </c>
      <c r="Q14" s="46">
        <f t="shared" si="2"/>
        <v>114</v>
      </c>
      <c r="R14" s="66" t="s">
        <v>115</v>
      </c>
      <c r="S14" s="53">
        <f t="shared" si="3"/>
        <v>42</v>
      </c>
      <c r="T14" s="54">
        <v>0</v>
      </c>
      <c r="U14" s="54">
        <v>2</v>
      </c>
      <c r="V14" s="54">
        <v>2</v>
      </c>
      <c r="X14" s="55">
        <f t="shared" si="4"/>
        <v>6</v>
      </c>
      <c r="Y14" s="9" t="str">
        <f t="shared" si="5"/>
        <v>OK</v>
      </c>
    </row>
    <row r="15" spans="2:25" ht="21" thickTop="1" thickBot="1">
      <c r="B15" s="70">
        <v>9</v>
      </c>
      <c r="C15" s="51" t="s">
        <v>66</v>
      </c>
      <c r="D15" s="36">
        <f>VLOOKUP(C15,Données!$A$2:$E$47,5,FALSE)</f>
        <v>20.8</v>
      </c>
      <c r="E15" s="63">
        <v>18.5</v>
      </c>
      <c r="F15" s="64">
        <v>17</v>
      </c>
      <c r="G15" s="65">
        <v>16</v>
      </c>
      <c r="H15" s="33">
        <f t="shared" si="0"/>
        <v>33</v>
      </c>
      <c r="I15" s="32"/>
      <c r="J15" s="70">
        <v>9</v>
      </c>
      <c r="K15" s="7" t="s">
        <v>72</v>
      </c>
      <c r="L15" s="64">
        <v>2</v>
      </c>
      <c r="M15" s="64">
        <v>4</v>
      </c>
      <c r="N15" s="34">
        <f t="shared" si="1"/>
        <v>6</v>
      </c>
      <c r="O15" s="64">
        <v>55</v>
      </c>
      <c r="P15" s="65">
        <v>57</v>
      </c>
      <c r="Q15" s="46">
        <f t="shared" si="2"/>
        <v>112</v>
      </c>
      <c r="R15" s="66" t="s">
        <v>115</v>
      </c>
      <c r="S15" s="53">
        <f t="shared" si="3"/>
        <v>40</v>
      </c>
      <c r="T15" s="54">
        <v>0</v>
      </c>
      <c r="U15" s="54">
        <v>1</v>
      </c>
      <c r="V15" s="54">
        <v>4</v>
      </c>
      <c r="X15" s="55">
        <f t="shared" ref="X15:X21" si="8">T15*3+U15*2+V15*1</f>
        <v>6</v>
      </c>
      <c r="Y15" s="9" t="str">
        <f t="shared" ref="Y15:Y21" si="9">IF(N15=X15,"OK","KO")</f>
        <v>OK</v>
      </c>
    </row>
    <row r="16" spans="2:25" ht="21" thickTop="1" thickBot="1">
      <c r="B16" s="70">
        <v>10</v>
      </c>
      <c r="C16" s="115" t="s">
        <v>97</v>
      </c>
      <c r="D16" s="36">
        <f>VLOOKUP(C16,Données!$A$2:$E$47,5,FALSE)</f>
        <v>53.5</v>
      </c>
      <c r="E16" s="63">
        <v>33.4</v>
      </c>
      <c r="F16" s="64">
        <v>17</v>
      </c>
      <c r="G16" s="65">
        <v>15</v>
      </c>
      <c r="H16" s="33">
        <f t="shared" si="0"/>
        <v>32</v>
      </c>
      <c r="I16" s="32"/>
      <c r="J16" s="114">
        <v>10</v>
      </c>
      <c r="K16" s="115" t="s">
        <v>100</v>
      </c>
      <c r="L16" s="64">
        <v>2</v>
      </c>
      <c r="M16" s="64">
        <v>4</v>
      </c>
      <c r="N16" s="34">
        <f t="shared" si="1"/>
        <v>6</v>
      </c>
      <c r="O16" s="64">
        <v>57</v>
      </c>
      <c r="P16" s="65">
        <v>55</v>
      </c>
      <c r="Q16" s="46">
        <f t="shared" si="2"/>
        <v>112</v>
      </c>
      <c r="R16" s="66" t="s">
        <v>115</v>
      </c>
      <c r="S16" s="53">
        <f t="shared" si="3"/>
        <v>40</v>
      </c>
      <c r="T16" s="54">
        <v>0</v>
      </c>
      <c r="U16" s="54">
        <v>1</v>
      </c>
      <c r="V16" s="54">
        <v>4</v>
      </c>
      <c r="X16" s="55">
        <f t="shared" si="8"/>
        <v>6</v>
      </c>
      <c r="Y16" s="9" t="str">
        <f t="shared" si="9"/>
        <v>OK</v>
      </c>
    </row>
    <row r="17" spans="2:25" ht="21" thickTop="1" thickBot="1">
      <c r="B17" s="70">
        <v>11</v>
      </c>
      <c r="C17" s="51" t="s">
        <v>100</v>
      </c>
      <c r="D17" s="36">
        <f>VLOOKUP(C17,Données!$A$2:$E$47,5,FALSE)</f>
        <v>28.6</v>
      </c>
      <c r="E17" s="63">
        <v>29.6</v>
      </c>
      <c r="F17" s="64">
        <v>15</v>
      </c>
      <c r="G17" s="65">
        <v>17</v>
      </c>
      <c r="H17" s="33">
        <f t="shared" si="0"/>
        <v>32</v>
      </c>
      <c r="I17" s="32"/>
      <c r="J17" s="70">
        <v>11</v>
      </c>
      <c r="K17" s="6" t="s">
        <v>111</v>
      </c>
      <c r="L17" s="64">
        <v>4</v>
      </c>
      <c r="M17" s="64">
        <v>2</v>
      </c>
      <c r="N17" s="34">
        <f t="shared" si="1"/>
        <v>6</v>
      </c>
      <c r="O17" s="64">
        <v>56</v>
      </c>
      <c r="P17" s="65">
        <v>62</v>
      </c>
      <c r="Q17" s="46">
        <f t="shared" si="2"/>
        <v>118</v>
      </c>
      <c r="R17" s="66" t="s">
        <v>115</v>
      </c>
      <c r="S17" s="53">
        <f t="shared" si="3"/>
        <v>46</v>
      </c>
      <c r="T17" s="54">
        <v>0</v>
      </c>
      <c r="U17" s="54">
        <v>1</v>
      </c>
      <c r="V17" s="54">
        <v>4</v>
      </c>
      <c r="X17" s="55">
        <f t="shared" si="8"/>
        <v>6</v>
      </c>
      <c r="Y17" s="9" t="str">
        <f t="shared" si="9"/>
        <v>OK</v>
      </c>
    </row>
    <row r="18" spans="2:25" ht="21" thickTop="1" thickBot="1">
      <c r="B18" s="70">
        <v>12</v>
      </c>
      <c r="C18" s="116" t="s">
        <v>60</v>
      </c>
      <c r="D18" s="36">
        <f>VLOOKUP(C18,Données!$A$2:$E$47,5,FALSE)</f>
        <v>45.7</v>
      </c>
      <c r="E18" s="63">
        <v>41.4</v>
      </c>
      <c r="F18" s="64">
        <v>16</v>
      </c>
      <c r="G18" s="65">
        <v>14</v>
      </c>
      <c r="H18" s="33">
        <f t="shared" si="0"/>
        <v>30</v>
      </c>
      <c r="I18" s="32"/>
      <c r="J18" s="114">
        <v>12</v>
      </c>
      <c r="K18" s="115" t="s">
        <v>59</v>
      </c>
      <c r="L18" s="64">
        <v>3</v>
      </c>
      <c r="M18" s="64">
        <v>2</v>
      </c>
      <c r="N18" s="34">
        <f t="shared" si="1"/>
        <v>5</v>
      </c>
      <c r="O18" s="64">
        <v>56</v>
      </c>
      <c r="P18" s="65">
        <v>61</v>
      </c>
      <c r="Q18" s="46">
        <f t="shared" si="2"/>
        <v>117</v>
      </c>
      <c r="R18" s="66" t="s">
        <v>115</v>
      </c>
      <c r="S18" s="53">
        <f t="shared" si="3"/>
        <v>45</v>
      </c>
      <c r="T18" s="54">
        <v>0</v>
      </c>
      <c r="U18" s="54">
        <v>0</v>
      </c>
      <c r="V18" s="54">
        <v>5</v>
      </c>
      <c r="X18" s="55">
        <f t="shared" si="8"/>
        <v>5</v>
      </c>
      <c r="Y18" s="9" t="str">
        <f t="shared" si="9"/>
        <v>OK</v>
      </c>
    </row>
    <row r="19" spans="2:25" ht="21" thickTop="1" thickBot="1">
      <c r="B19" s="70">
        <v>13</v>
      </c>
      <c r="C19" s="51" t="s">
        <v>90</v>
      </c>
      <c r="D19" s="36">
        <f>VLOOKUP(C19,Données!$A$2:$E$47,5,FALSE)</f>
        <v>32.299999999999997</v>
      </c>
      <c r="E19" s="63">
        <v>29.2</v>
      </c>
      <c r="F19" s="64">
        <v>18</v>
      </c>
      <c r="G19" s="65">
        <v>11</v>
      </c>
      <c r="H19" s="33">
        <f t="shared" si="0"/>
        <v>29</v>
      </c>
      <c r="I19" s="32"/>
      <c r="J19" s="70">
        <v>13</v>
      </c>
      <c r="K19" s="51" t="s">
        <v>90</v>
      </c>
      <c r="L19" s="64">
        <v>3</v>
      </c>
      <c r="M19" s="64">
        <v>1</v>
      </c>
      <c r="N19" s="34">
        <f t="shared" si="1"/>
        <v>4</v>
      </c>
      <c r="O19" s="64">
        <v>52</v>
      </c>
      <c r="P19" s="65">
        <v>61</v>
      </c>
      <c r="Q19" s="46">
        <f t="shared" si="2"/>
        <v>113</v>
      </c>
      <c r="R19" s="66" t="s">
        <v>115</v>
      </c>
      <c r="S19" s="53">
        <f t="shared" si="3"/>
        <v>41</v>
      </c>
      <c r="T19" s="54">
        <v>0</v>
      </c>
      <c r="U19" s="54">
        <v>0</v>
      </c>
      <c r="V19" s="54">
        <v>4</v>
      </c>
      <c r="X19" s="55">
        <f t="shared" si="8"/>
        <v>4</v>
      </c>
      <c r="Y19" s="9" t="str">
        <f t="shared" si="9"/>
        <v>OK</v>
      </c>
    </row>
    <row r="20" spans="2:25" ht="21" thickTop="1" thickBot="1">
      <c r="B20" s="70">
        <v>14</v>
      </c>
      <c r="C20" s="7" t="s">
        <v>72</v>
      </c>
      <c r="D20" s="36">
        <f>VLOOKUP(C20,Données!$A$2:$E$47,5,FALSE)</f>
        <v>34.5</v>
      </c>
      <c r="E20" s="63">
        <v>29.1</v>
      </c>
      <c r="F20" s="64">
        <v>13</v>
      </c>
      <c r="G20" s="65">
        <v>12</v>
      </c>
      <c r="H20" s="33">
        <f t="shared" si="0"/>
        <v>25</v>
      </c>
      <c r="I20" s="32"/>
      <c r="J20" s="114">
        <v>14</v>
      </c>
      <c r="K20" s="6" t="s">
        <v>71</v>
      </c>
      <c r="L20" s="64">
        <v>3</v>
      </c>
      <c r="M20" s="64">
        <v>1</v>
      </c>
      <c r="N20" s="34">
        <f t="shared" si="1"/>
        <v>4</v>
      </c>
      <c r="O20" s="64">
        <v>58</v>
      </c>
      <c r="P20" s="65">
        <v>62</v>
      </c>
      <c r="Q20" s="46">
        <f t="shared" si="2"/>
        <v>120</v>
      </c>
      <c r="R20" s="66" t="s">
        <v>115</v>
      </c>
      <c r="S20" s="53">
        <f t="shared" si="3"/>
        <v>48</v>
      </c>
      <c r="T20" s="54">
        <v>0</v>
      </c>
      <c r="U20" s="54">
        <v>1</v>
      </c>
      <c r="V20" s="54">
        <v>2</v>
      </c>
      <c r="X20" s="55">
        <f t="shared" si="8"/>
        <v>4</v>
      </c>
      <c r="Y20" s="9" t="str">
        <f t="shared" si="9"/>
        <v>OK</v>
      </c>
    </row>
    <row r="21" spans="2:25" ht="21" thickTop="1" thickBot="1">
      <c r="B21" s="70">
        <v>15</v>
      </c>
      <c r="C21" s="51" t="s">
        <v>75</v>
      </c>
      <c r="D21" s="36">
        <f>VLOOKUP(C21,Données!$A$2:$E$47,5,FALSE)</f>
        <v>23.2</v>
      </c>
      <c r="E21" s="63">
        <v>24.3</v>
      </c>
      <c r="F21" s="64">
        <v>11</v>
      </c>
      <c r="G21" s="65">
        <v>11</v>
      </c>
      <c r="H21" s="33">
        <f t="shared" si="0"/>
        <v>22</v>
      </c>
      <c r="I21" s="32"/>
      <c r="J21" s="70">
        <v>15</v>
      </c>
      <c r="K21" s="6" t="s">
        <v>91</v>
      </c>
      <c r="L21" s="64">
        <v>1</v>
      </c>
      <c r="M21" s="64">
        <v>1</v>
      </c>
      <c r="N21" s="34">
        <f t="shared" si="1"/>
        <v>2</v>
      </c>
      <c r="O21" s="64">
        <v>76</v>
      </c>
      <c r="P21" s="65">
        <v>74</v>
      </c>
      <c r="Q21" s="46">
        <f t="shared" si="2"/>
        <v>150</v>
      </c>
      <c r="R21" s="66" t="s">
        <v>115</v>
      </c>
      <c r="S21" s="53">
        <f t="shared" si="3"/>
        <v>78</v>
      </c>
      <c r="T21" s="54">
        <v>0</v>
      </c>
      <c r="U21" s="54">
        <v>0</v>
      </c>
      <c r="V21" s="54">
        <v>2</v>
      </c>
      <c r="X21" s="55">
        <f t="shared" si="8"/>
        <v>2</v>
      </c>
      <c r="Y21" s="9" t="str">
        <f t="shared" si="9"/>
        <v>OK</v>
      </c>
    </row>
    <row r="22" spans="2:25" ht="21" thickTop="1" thickBot="1">
      <c r="B22" s="70">
        <v>16</v>
      </c>
      <c r="C22" s="7" t="s">
        <v>76</v>
      </c>
      <c r="D22" s="36">
        <f>VLOOKUP(C22,Données!$A$2:$E$47,5,FALSE)</f>
        <v>31.8</v>
      </c>
      <c r="E22" s="63">
        <v>33</v>
      </c>
      <c r="F22" s="64">
        <v>6</v>
      </c>
      <c r="G22" s="65">
        <v>8</v>
      </c>
      <c r="H22" s="33">
        <f t="shared" si="0"/>
        <v>14</v>
      </c>
      <c r="I22" s="32"/>
      <c r="J22" s="114">
        <v>16</v>
      </c>
      <c r="K22" s="7" t="s">
        <v>76</v>
      </c>
      <c r="L22" s="64">
        <v>0</v>
      </c>
      <c r="M22" s="64">
        <v>1</v>
      </c>
      <c r="N22" s="34">
        <f t="shared" si="1"/>
        <v>1</v>
      </c>
      <c r="O22" s="64">
        <v>65</v>
      </c>
      <c r="P22" s="65">
        <v>66</v>
      </c>
      <c r="Q22" s="46">
        <f t="shared" si="2"/>
        <v>131</v>
      </c>
      <c r="R22" s="66" t="s">
        <v>115</v>
      </c>
      <c r="S22" s="53">
        <f t="shared" si="3"/>
        <v>59</v>
      </c>
      <c r="T22" s="54">
        <v>0</v>
      </c>
      <c r="U22" s="54">
        <v>0</v>
      </c>
      <c r="V22" s="54">
        <v>1</v>
      </c>
      <c r="X22" s="55">
        <f t="shared" si="4"/>
        <v>1</v>
      </c>
      <c r="Y22" s="9" t="str">
        <f t="shared" si="5"/>
        <v>OK</v>
      </c>
    </row>
    <row r="23" spans="2:25" ht="21" thickTop="1" thickBot="1">
      <c r="B23" s="70">
        <v>17</v>
      </c>
      <c r="C23" s="6" t="s">
        <v>91</v>
      </c>
      <c r="D23" s="36">
        <f>VLOOKUP(C23,Données!$A$2:$E$47,5,FALSE)</f>
        <v>53.5</v>
      </c>
      <c r="E23" s="63">
        <v>53.9</v>
      </c>
      <c r="F23" s="64">
        <v>5</v>
      </c>
      <c r="G23" s="65">
        <v>7</v>
      </c>
      <c r="H23" s="33">
        <f t="shared" si="0"/>
        <v>12</v>
      </c>
      <c r="I23" s="32"/>
      <c r="J23" s="70">
        <v>17</v>
      </c>
      <c r="K23" s="52" t="s">
        <v>60</v>
      </c>
      <c r="L23" s="64">
        <v>0</v>
      </c>
      <c r="M23" s="64">
        <v>1</v>
      </c>
      <c r="N23" s="34">
        <f t="shared" si="1"/>
        <v>1</v>
      </c>
      <c r="O23" s="64">
        <v>58</v>
      </c>
      <c r="P23" s="65">
        <v>61</v>
      </c>
      <c r="Q23" s="46">
        <f t="shared" si="2"/>
        <v>119</v>
      </c>
      <c r="R23" s="66" t="s">
        <v>115</v>
      </c>
      <c r="S23" s="53">
        <f t="shared" si="3"/>
        <v>47</v>
      </c>
      <c r="T23" s="54">
        <v>0</v>
      </c>
      <c r="U23" s="54">
        <v>0</v>
      </c>
      <c r="V23" s="54">
        <v>1</v>
      </c>
      <c r="X23" s="55">
        <f t="shared" si="4"/>
        <v>1</v>
      </c>
      <c r="Y23" s="9" t="str">
        <f t="shared" si="5"/>
        <v>OK</v>
      </c>
    </row>
    <row r="24" spans="2:25" ht="15.75" thickTop="1">
      <c r="T24" s="67">
        <f>SUM(T7:T23)</f>
        <v>2</v>
      </c>
      <c r="U24" s="67">
        <f>SUM(U7:U23)</f>
        <v>20</v>
      </c>
      <c r="V24" s="67">
        <f>SUM(V7:V23)</f>
        <v>85</v>
      </c>
    </row>
  </sheetData>
  <sortState ref="K7:V23">
    <sortCondition descending="1" ref="N7:N23"/>
  </sortState>
  <mergeCells count="14">
    <mergeCell ref="R4:S5"/>
    <mergeCell ref="T4:T5"/>
    <mergeCell ref="U4:U5"/>
    <mergeCell ref="V4:V5"/>
    <mergeCell ref="B2:V2"/>
    <mergeCell ref="B4:B5"/>
    <mergeCell ref="C4:C5"/>
    <mergeCell ref="D4:D5"/>
    <mergeCell ref="E4:E5"/>
    <mergeCell ref="F4:H4"/>
    <mergeCell ref="J4:J5"/>
    <mergeCell ref="K4:K5"/>
    <mergeCell ref="L4:N4"/>
    <mergeCell ref="O4:Q4"/>
  </mergeCells>
  <conditionalFormatting sqref="Y7:Y23">
    <cfRule type="cellIs" dxfId="30" priority="4" operator="equal">
      <formula>"OK"</formula>
    </cfRule>
  </conditionalFormatting>
  <conditionalFormatting sqref="Y7:Y23">
    <cfRule type="expression" dxfId="29" priority="3">
      <formula>#REF!=#REF!</formula>
    </cfRule>
  </conditionalFormatting>
  <conditionalFormatting sqref="Y7:Y23">
    <cfRule type="cellIs" dxfId="28" priority="15" operator="equal">
      <formula>"KO"</formula>
    </cfRule>
    <cfRule type="iconSet" priority="16">
      <iconSet iconSet="3Symbols2">
        <cfvo type="percent" val="0"/>
        <cfvo type="percent" val="33"/>
        <cfvo type="percent" val="67"/>
      </iconSet>
    </cfRule>
  </conditionalFormatting>
  <pageMargins left="0" right="0" top="0" bottom="0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Y24"/>
  <sheetViews>
    <sheetView zoomScale="70" zoomScaleNormal="70" workbookViewId="0">
      <selection activeCell="B2" sqref="B2:V2"/>
    </sheetView>
  </sheetViews>
  <sheetFormatPr baseColWidth="10" defaultRowHeight="12.75"/>
  <cols>
    <col min="1" max="1" width="1.85546875" style="74" customWidth="1"/>
    <col min="2" max="2" width="7.5703125" style="74" customWidth="1"/>
    <col min="3" max="3" width="29.42578125" style="74" bestFit="1" customWidth="1"/>
    <col min="4" max="4" width="6.140625" style="74" bestFit="1" customWidth="1"/>
    <col min="5" max="5" width="10.28515625" style="74" bestFit="1" customWidth="1"/>
    <col min="6" max="6" width="6.140625" style="74" bestFit="1" customWidth="1"/>
    <col min="7" max="7" width="8.7109375" style="74" bestFit="1" customWidth="1"/>
    <col min="8" max="8" width="6.7109375" style="74" bestFit="1" customWidth="1"/>
    <col min="9" max="9" width="1.85546875" style="74" customWidth="1"/>
    <col min="10" max="10" width="8.140625" style="74" bestFit="1" customWidth="1"/>
    <col min="11" max="11" width="29.42578125" style="74" bestFit="1" customWidth="1"/>
    <col min="12" max="12" width="6.140625" style="74" bestFit="1" customWidth="1"/>
    <col min="13" max="13" width="8.7109375" style="74" bestFit="1" customWidth="1"/>
    <col min="14" max="14" width="6.7109375" style="74" bestFit="1" customWidth="1"/>
    <col min="15" max="15" width="6.28515625" style="74" bestFit="1" customWidth="1"/>
    <col min="16" max="16" width="8.7109375" style="74" bestFit="1" customWidth="1"/>
    <col min="17" max="17" width="6.7109375" style="74" bestFit="1" customWidth="1"/>
    <col min="18" max="18" width="2.28515625" style="74" customWidth="1"/>
    <col min="19" max="19" width="4.28515625" style="74" customWidth="1"/>
    <col min="20" max="20" width="7.7109375" style="74" customWidth="1"/>
    <col min="21" max="21" width="5.140625" style="74" customWidth="1"/>
    <col min="22" max="22" width="7.28515625" style="74" customWidth="1"/>
    <col min="23" max="23" width="8" style="74" customWidth="1"/>
    <col min="24" max="24" width="4" style="74" bestFit="1" customWidth="1"/>
    <col min="25" max="25" width="3.7109375" style="74" bestFit="1" customWidth="1"/>
    <col min="26" max="16384" width="11.42578125" style="74"/>
  </cols>
  <sheetData>
    <row r="1" spans="2:25" ht="6.75" customHeight="1"/>
    <row r="2" spans="2:25" ht="57.75" customHeight="1">
      <c r="B2" s="268" t="s">
        <v>138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</row>
    <row r="3" spans="2:25" ht="7.5" customHeight="1" thickBot="1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45" t="s">
        <v>112</v>
      </c>
    </row>
    <row r="4" spans="2:25" ht="15.75" customHeight="1">
      <c r="B4" s="218" t="s">
        <v>103</v>
      </c>
      <c r="C4" s="180" t="s">
        <v>30</v>
      </c>
      <c r="D4" s="220" t="s">
        <v>104</v>
      </c>
      <c r="E4" s="220" t="s">
        <v>105</v>
      </c>
      <c r="F4" s="221" t="s">
        <v>101</v>
      </c>
      <c r="G4" s="222"/>
      <c r="H4" s="223"/>
      <c r="I4" s="14"/>
      <c r="J4" s="224" t="s">
        <v>103</v>
      </c>
      <c r="K4" s="180" t="s">
        <v>30</v>
      </c>
      <c r="L4" s="182" t="s">
        <v>102</v>
      </c>
      <c r="M4" s="183"/>
      <c r="N4" s="184"/>
      <c r="O4" s="185" t="s">
        <v>31</v>
      </c>
      <c r="P4" s="186"/>
      <c r="Q4" s="187"/>
      <c r="R4" s="269" t="s">
        <v>133</v>
      </c>
      <c r="S4" s="270"/>
      <c r="T4" s="190" t="s">
        <v>121</v>
      </c>
      <c r="U4" s="190" t="s">
        <v>122</v>
      </c>
      <c r="V4" s="192" t="s">
        <v>123</v>
      </c>
    </row>
    <row r="5" spans="2:25" ht="16.5" customHeight="1" thickBot="1">
      <c r="B5" s="219"/>
      <c r="C5" s="181"/>
      <c r="D5" s="181"/>
      <c r="E5" s="181"/>
      <c r="F5" s="22" t="s">
        <v>32</v>
      </c>
      <c r="G5" s="23" t="s">
        <v>33</v>
      </c>
      <c r="H5" s="24" t="s">
        <v>34</v>
      </c>
      <c r="I5" s="14"/>
      <c r="J5" s="225"/>
      <c r="K5" s="181"/>
      <c r="L5" s="25" t="s">
        <v>32</v>
      </c>
      <c r="M5" s="26" t="s">
        <v>33</v>
      </c>
      <c r="N5" s="27" t="s">
        <v>34</v>
      </c>
      <c r="O5" s="28" t="s">
        <v>32</v>
      </c>
      <c r="P5" s="29" t="s">
        <v>33</v>
      </c>
      <c r="Q5" s="30" t="s">
        <v>34</v>
      </c>
      <c r="R5" s="271"/>
      <c r="S5" s="272"/>
      <c r="T5" s="191"/>
      <c r="U5" s="191"/>
      <c r="V5" s="193"/>
    </row>
    <row r="6" spans="2:25" ht="7.5" customHeight="1" thickBot="1">
      <c r="C6" s="13"/>
      <c r="D6" s="15"/>
      <c r="E6" s="35"/>
      <c r="F6" s="16"/>
      <c r="G6" s="17"/>
      <c r="H6" s="13"/>
      <c r="I6" s="13"/>
      <c r="J6" s="13"/>
      <c r="K6" s="18"/>
      <c r="L6" s="19"/>
      <c r="M6" s="20"/>
      <c r="N6" s="21"/>
      <c r="O6" s="19"/>
      <c r="P6" s="20"/>
      <c r="Q6" s="21"/>
      <c r="R6" s="13"/>
      <c r="S6" s="13"/>
    </row>
    <row r="7" spans="2:25" ht="19.5" customHeight="1" thickTop="1" thickBot="1">
      <c r="B7" s="69">
        <v>1</v>
      </c>
      <c r="C7" s="4" t="s">
        <v>71</v>
      </c>
      <c r="D7" s="36">
        <f>VLOOKUP(C7,Données!$A$2:$E$47,5,FALSE)</f>
        <v>51.5</v>
      </c>
      <c r="E7" s="63">
        <v>40.200000000000003</v>
      </c>
      <c r="F7" s="64">
        <v>20</v>
      </c>
      <c r="G7" s="65">
        <v>21</v>
      </c>
      <c r="H7" s="33">
        <f t="shared" ref="H7:H23" si="0">F7+G7</f>
        <v>41</v>
      </c>
      <c r="I7" s="32"/>
      <c r="J7" s="69">
        <v>1</v>
      </c>
      <c r="K7" s="115" t="s">
        <v>66</v>
      </c>
      <c r="L7" s="64">
        <v>8</v>
      </c>
      <c r="M7" s="64">
        <v>6</v>
      </c>
      <c r="N7" s="34">
        <f t="shared" ref="N7:N23" si="1">L7+M7</f>
        <v>14</v>
      </c>
      <c r="O7" s="64">
        <v>47</v>
      </c>
      <c r="P7" s="65">
        <v>48</v>
      </c>
      <c r="Q7" s="46">
        <f t="shared" ref="Q7:Q23" si="2">O7+P7</f>
        <v>95</v>
      </c>
      <c r="R7" s="66" t="s">
        <v>115</v>
      </c>
      <c r="S7" s="53">
        <f t="shared" ref="S7:S23" si="3">Q7-72</f>
        <v>23</v>
      </c>
      <c r="T7" s="54">
        <v>0</v>
      </c>
      <c r="U7" s="54">
        <v>1</v>
      </c>
      <c r="V7" s="54">
        <v>12</v>
      </c>
      <c r="X7" s="55">
        <f t="shared" ref="X7:X23" si="4">T7*3+U7*2+V7*1</f>
        <v>14</v>
      </c>
      <c r="Y7" s="9" t="str">
        <f t="shared" ref="Y7:Y23" si="5">IF(N7=X7,"OK","KO")</f>
        <v>OK</v>
      </c>
    </row>
    <row r="8" spans="2:25" ht="21" thickTop="1" thickBot="1">
      <c r="B8" s="69">
        <v>2</v>
      </c>
      <c r="C8" s="52" t="s">
        <v>60</v>
      </c>
      <c r="D8" s="36">
        <f>VLOOKUP(C8,Données!$A$2:$E$47,5,FALSE)</f>
        <v>45.7</v>
      </c>
      <c r="E8" s="63">
        <v>38.9</v>
      </c>
      <c r="F8" s="64">
        <v>19</v>
      </c>
      <c r="G8" s="65">
        <v>22</v>
      </c>
      <c r="H8" s="33">
        <f t="shared" si="0"/>
        <v>41</v>
      </c>
      <c r="I8" s="32"/>
      <c r="J8" s="70">
        <v>2</v>
      </c>
      <c r="K8" s="51" t="s">
        <v>94</v>
      </c>
      <c r="L8" s="64">
        <v>4</v>
      </c>
      <c r="M8" s="64">
        <v>6</v>
      </c>
      <c r="N8" s="34">
        <f t="shared" si="1"/>
        <v>10</v>
      </c>
      <c r="O8" s="64">
        <v>54</v>
      </c>
      <c r="P8" s="65">
        <v>48</v>
      </c>
      <c r="Q8" s="46">
        <f t="shared" si="2"/>
        <v>102</v>
      </c>
      <c r="R8" s="66" t="s">
        <v>115</v>
      </c>
      <c r="S8" s="53">
        <f t="shared" si="3"/>
        <v>30</v>
      </c>
      <c r="T8" s="54">
        <v>0</v>
      </c>
      <c r="U8" s="54">
        <v>1</v>
      </c>
      <c r="V8" s="54">
        <v>8</v>
      </c>
      <c r="X8" s="55">
        <f t="shared" si="4"/>
        <v>10</v>
      </c>
      <c r="Y8" s="9" t="str">
        <f t="shared" si="5"/>
        <v>OK</v>
      </c>
    </row>
    <row r="9" spans="2:25" ht="21" thickTop="1" thickBot="1">
      <c r="B9" s="70">
        <v>3</v>
      </c>
      <c r="C9" s="7" t="s">
        <v>80</v>
      </c>
      <c r="D9" s="36">
        <f>VLOOKUP(C9,Données!$A$2:$E$47,5,FALSE)</f>
        <v>29.7</v>
      </c>
      <c r="E9" s="63">
        <v>29.2</v>
      </c>
      <c r="F9" s="64">
        <v>15</v>
      </c>
      <c r="G9" s="65">
        <v>21</v>
      </c>
      <c r="H9" s="33">
        <f t="shared" si="0"/>
        <v>36</v>
      </c>
      <c r="I9" s="32"/>
      <c r="J9" s="118">
        <v>3</v>
      </c>
      <c r="K9" s="7" t="s">
        <v>80</v>
      </c>
      <c r="L9" s="64">
        <v>3</v>
      </c>
      <c r="M9" s="64">
        <v>6</v>
      </c>
      <c r="N9" s="34">
        <f t="shared" si="1"/>
        <v>9</v>
      </c>
      <c r="O9" s="64">
        <v>54</v>
      </c>
      <c r="P9" s="65">
        <v>48</v>
      </c>
      <c r="Q9" s="46">
        <f t="shared" si="2"/>
        <v>102</v>
      </c>
      <c r="R9" s="66" t="s">
        <v>115</v>
      </c>
      <c r="S9" s="53">
        <f t="shared" si="3"/>
        <v>30</v>
      </c>
      <c r="T9" s="54">
        <v>0</v>
      </c>
      <c r="U9" s="54">
        <v>0</v>
      </c>
      <c r="V9" s="54">
        <v>9</v>
      </c>
      <c r="X9" s="55">
        <f t="shared" si="4"/>
        <v>9</v>
      </c>
      <c r="Y9" s="9" t="str">
        <f t="shared" si="5"/>
        <v>OK</v>
      </c>
    </row>
    <row r="10" spans="2:25" ht="21" thickTop="1" thickBot="1">
      <c r="B10" s="70">
        <v>4</v>
      </c>
      <c r="C10" s="51" t="s">
        <v>97</v>
      </c>
      <c r="D10" s="36">
        <f>VLOOKUP(C10,Données!$A$2:$E$47,5,FALSE)</f>
        <v>53.5</v>
      </c>
      <c r="E10" s="63">
        <v>33.4</v>
      </c>
      <c r="F10" s="64">
        <v>20</v>
      </c>
      <c r="G10" s="65">
        <v>15</v>
      </c>
      <c r="H10" s="33">
        <f t="shared" si="0"/>
        <v>35</v>
      </c>
      <c r="I10" s="32"/>
      <c r="J10" s="70">
        <v>4</v>
      </c>
      <c r="K10" s="51" t="s">
        <v>93</v>
      </c>
      <c r="L10" s="64">
        <v>3</v>
      </c>
      <c r="M10" s="64">
        <v>5</v>
      </c>
      <c r="N10" s="34">
        <f t="shared" si="1"/>
        <v>8</v>
      </c>
      <c r="O10" s="64">
        <v>51</v>
      </c>
      <c r="P10" s="65">
        <v>49</v>
      </c>
      <c r="Q10" s="46">
        <f t="shared" si="2"/>
        <v>100</v>
      </c>
      <c r="R10" s="66" t="s">
        <v>115</v>
      </c>
      <c r="S10" s="53">
        <f t="shared" si="3"/>
        <v>28</v>
      </c>
      <c r="T10" s="54">
        <v>0</v>
      </c>
      <c r="U10" s="54">
        <v>0</v>
      </c>
      <c r="V10" s="54">
        <v>8</v>
      </c>
      <c r="X10" s="55">
        <f t="shared" si="4"/>
        <v>8</v>
      </c>
      <c r="Y10" s="9" t="str">
        <f t="shared" si="5"/>
        <v>OK</v>
      </c>
    </row>
    <row r="11" spans="2:25" ht="21" thickTop="1" thickBot="1">
      <c r="B11" s="70">
        <v>5</v>
      </c>
      <c r="C11" s="51" t="s">
        <v>66</v>
      </c>
      <c r="D11" s="36">
        <f>VLOOKUP(C11,Données!$A$2:$E$47,5,FALSE)</f>
        <v>20.8</v>
      </c>
      <c r="E11" s="63">
        <v>18.5</v>
      </c>
      <c r="F11" s="64">
        <v>17</v>
      </c>
      <c r="G11" s="65">
        <v>15</v>
      </c>
      <c r="H11" s="33">
        <f t="shared" si="0"/>
        <v>32</v>
      </c>
      <c r="I11" s="32"/>
      <c r="J11" s="117">
        <v>5</v>
      </c>
      <c r="K11" s="51" t="s">
        <v>97</v>
      </c>
      <c r="L11" s="64">
        <v>4</v>
      </c>
      <c r="M11" s="64">
        <v>3</v>
      </c>
      <c r="N11" s="34">
        <f t="shared" si="1"/>
        <v>7</v>
      </c>
      <c r="O11" s="64">
        <v>52</v>
      </c>
      <c r="P11" s="65">
        <v>56</v>
      </c>
      <c r="Q11" s="46">
        <f t="shared" si="2"/>
        <v>108</v>
      </c>
      <c r="R11" s="66" t="s">
        <v>115</v>
      </c>
      <c r="S11" s="53">
        <f t="shared" si="3"/>
        <v>36</v>
      </c>
      <c r="T11" s="54">
        <v>0</v>
      </c>
      <c r="U11" s="54">
        <v>1</v>
      </c>
      <c r="V11" s="54">
        <v>5</v>
      </c>
      <c r="X11" s="55">
        <f t="shared" si="4"/>
        <v>7</v>
      </c>
      <c r="Y11" s="9" t="str">
        <f t="shared" si="5"/>
        <v>OK</v>
      </c>
    </row>
    <row r="12" spans="2:25" ht="21" thickTop="1" thickBot="1">
      <c r="B12" s="70">
        <v>6</v>
      </c>
      <c r="C12" s="7" t="s">
        <v>72</v>
      </c>
      <c r="D12" s="36">
        <f>VLOOKUP(C12,Données!$A$2:$E$47,5,FALSE)</f>
        <v>34.5</v>
      </c>
      <c r="E12" s="63">
        <v>29.1</v>
      </c>
      <c r="F12" s="64">
        <v>15</v>
      </c>
      <c r="G12" s="65">
        <v>17</v>
      </c>
      <c r="H12" s="33">
        <f t="shared" si="0"/>
        <v>32</v>
      </c>
      <c r="I12" s="32"/>
      <c r="J12" s="70">
        <v>6</v>
      </c>
      <c r="K12" s="51" t="s">
        <v>139</v>
      </c>
      <c r="L12" s="64">
        <v>1</v>
      </c>
      <c r="M12" s="64">
        <v>6</v>
      </c>
      <c r="N12" s="34">
        <f t="shared" si="1"/>
        <v>7</v>
      </c>
      <c r="O12" s="64">
        <v>50</v>
      </c>
      <c r="P12" s="65">
        <v>66</v>
      </c>
      <c r="Q12" s="46">
        <f t="shared" si="2"/>
        <v>116</v>
      </c>
      <c r="R12" s="66" t="s">
        <v>115</v>
      </c>
      <c r="S12" s="53">
        <f t="shared" si="3"/>
        <v>44</v>
      </c>
      <c r="T12" s="54">
        <v>1</v>
      </c>
      <c r="U12" s="54">
        <v>0</v>
      </c>
      <c r="V12" s="54">
        <v>4</v>
      </c>
      <c r="X12" s="55">
        <f t="shared" si="4"/>
        <v>7</v>
      </c>
      <c r="Y12" s="9" t="str">
        <f t="shared" si="5"/>
        <v>OK</v>
      </c>
    </row>
    <row r="13" spans="2:25" ht="21" thickTop="1" thickBot="1">
      <c r="B13" s="70">
        <v>7</v>
      </c>
      <c r="C13" s="52" t="s">
        <v>65</v>
      </c>
      <c r="D13" s="36">
        <f>VLOOKUP(C13,Données!$A$2:$E$47,5,FALSE)</f>
        <v>36.5</v>
      </c>
      <c r="E13" s="63">
        <v>37.5</v>
      </c>
      <c r="F13" s="64">
        <v>14</v>
      </c>
      <c r="G13" s="65">
        <v>17</v>
      </c>
      <c r="H13" s="33">
        <f t="shared" si="0"/>
        <v>31</v>
      </c>
      <c r="I13" s="32"/>
      <c r="J13" s="117">
        <v>7</v>
      </c>
      <c r="K13" s="51" t="s">
        <v>75</v>
      </c>
      <c r="L13" s="64">
        <v>2</v>
      </c>
      <c r="M13" s="64">
        <v>5</v>
      </c>
      <c r="N13" s="34">
        <f t="shared" si="1"/>
        <v>7</v>
      </c>
      <c r="O13" s="64">
        <v>58</v>
      </c>
      <c r="P13" s="65">
        <v>49</v>
      </c>
      <c r="Q13" s="46">
        <f t="shared" si="2"/>
        <v>107</v>
      </c>
      <c r="R13" s="66" t="s">
        <v>115</v>
      </c>
      <c r="S13" s="53">
        <f t="shared" si="3"/>
        <v>35</v>
      </c>
      <c r="T13" s="54">
        <v>0</v>
      </c>
      <c r="U13" s="54">
        <v>0</v>
      </c>
      <c r="V13" s="54">
        <v>7</v>
      </c>
      <c r="X13" s="55">
        <f t="shared" si="4"/>
        <v>7</v>
      </c>
      <c r="Y13" s="9" t="str">
        <f t="shared" si="5"/>
        <v>OK</v>
      </c>
    </row>
    <row r="14" spans="2:25" ht="21" thickTop="1" thickBot="1">
      <c r="B14" s="70">
        <v>8</v>
      </c>
      <c r="C14" s="51" t="s">
        <v>100</v>
      </c>
      <c r="D14" s="36">
        <f>VLOOKUP(C14,Données!$A$2:$E$47,5,FALSE)</f>
        <v>28.6</v>
      </c>
      <c r="E14" s="63">
        <v>29.6</v>
      </c>
      <c r="F14" s="64">
        <v>16</v>
      </c>
      <c r="G14" s="65">
        <v>15</v>
      </c>
      <c r="H14" s="33">
        <f t="shared" si="0"/>
        <v>31</v>
      </c>
      <c r="I14" s="32"/>
      <c r="J14" s="70">
        <v>8</v>
      </c>
      <c r="K14" s="7" t="s">
        <v>72</v>
      </c>
      <c r="L14" s="64">
        <v>3</v>
      </c>
      <c r="M14" s="64">
        <v>3</v>
      </c>
      <c r="N14" s="34">
        <f t="shared" si="1"/>
        <v>6</v>
      </c>
      <c r="O14" s="64">
        <v>55</v>
      </c>
      <c r="P14" s="65">
        <v>52</v>
      </c>
      <c r="Q14" s="46">
        <f t="shared" si="2"/>
        <v>107</v>
      </c>
      <c r="R14" s="66" t="s">
        <v>115</v>
      </c>
      <c r="S14" s="53">
        <f t="shared" si="3"/>
        <v>35</v>
      </c>
      <c r="T14" s="54">
        <v>0</v>
      </c>
      <c r="U14" s="54">
        <v>0</v>
      </c>
      <c r="V14" s="54">
        <v>6</v>
      </c>
      <c r="X14" s="55">
        <f t="shared" si="4"/>
        <v>6</v>
      </c>
      <c r="Y14" s="9" t="str">
        <f t="shared" si="5"/>
        <v>OK</v>
      </c>
    </row>
    <row r="15" spans="2:25" ht="21" thickTop="1" thickBot="1">
      <c r="B15" s="70">
        <v>9</v>
      </c>
      <c r="C15" s="115" t="s">
        <v>139</v>
      </c>
      <c r="D15" s="36">
        <f>VLOOKUP(C15,Données!$A$2:$E$47,5,FALSE)</f>
        <v>0</v>
      </c>
      <c r="E15" s="63">
        <v>32.200000000000003</v>
      </c>
      <c r="F15" s="64">
        <v>8</v>
      </c>
      <c r="G15" s="65">
        <v>21</v>
      </c>
      <c r="H15" s="33">
        <f t="shared" si="0"/>
        <v>29</v>
      </c>
      <c r="I15" s="32"/>
      <c r="J15" s="117">
        <v>9</v>
      </c>
      <c r="K15" s="115" t="s">
        <v>100</v>
      </c>
      <c r="L15" s="64">
        <v>3</v>
      </c>
      <c r="M15" s="64">
        <v>2</v>
      </c>
      <c r="N15" s="34">
        <f t="shared" si="1"/>
        <v>5</v>
      </c>
      <c r="O15" s="64">
        <v>54</v>
      </c>
      <c r="P15" s="65">
        <v>54</v>
      </c>
      <c r="Q15" s="46">
        <f t="shared" si="2"/>
        <v>108</v>
      </c>
      <c r="R15" s="66" t="s">
        <v>115</v>
      </c>
      <c r="S15" s="53">
        <f t="shared" si="3"/>
        <v>36</v>
      </c>
      <c r="T15" s="54">
        <v>0</v>
      </c>
      <c r="U15" s="54">
        <v>0</v>
      </c>
      <c r="V15" s="54">
        <v>5</v>
      </c>
      <c r="X15" s="55">
        <f t="shared" si="4"/>
        <v>5</v>
      </c>
      <c r="Y15" s="9" t="str">
        <f t="shared" si="5"/>
        <v>OK</v>
      </c>
    </row>
    <row r="16" spans="2:25" ht="21" thickTop="1" thickBot="1">
      <c r="B16" s="70">
        <v>10</v>
      </c>
      <c r="C16" s="51" t="s">
        <v>93</v>
      </c>
      <c r="D16" s="36">
        <f>VLOOKUP(C16,Données!$A$2:$E$47,5,FALSE)</f>
        <v>20.2</v>
      </c>
      <c r="E16" s="63">
        <v>19.3</v>
      </c>
      <c r="F16" s="64">
        <v>13</v>
      </c>
      <c r="G16" s="65">
        <v>15</v>
      </c>
      <c r="H16" s="33">
        <f t="shared" si="0"/>
        <v>28</v>
      </c>
      <c r="I16" s="32"/>
      <c r="J16" s="70">
        <v>10</v>
      </c>
      <c r="K16" s="6" t="s">
        <v>71</v>
      </c>
      <c r="L16" s="64">
        <v>2</v>
      </c>
      <c r="M16" s="64">
        <v>2</v>
      </c>
      <c r="N16" s="34">
        <f t="shared" si="1"/>
        <v>4</v>
      </c>
      <c r="O16" s="64">
        <v>58</v>
      </c>
      <c r="P16" s="65">
        <v>57</v>
      </c>
      <c r="Q16" s="46">
        <f t="shared" si="2"/>
        <v>115</v>
      </c>
      <c r="R16" s="66" t="s">
        <v>115</v>
      </c>
      <c r="S16" s="53">
        <f t="shared" si="3"/>
        <v>43</v>
      </c>
      <c r="T16" s="54">
        <v>0</v>
      </c>
      <c r="U16" s="54">
        <v>0</v>
      </c>
      <c r="V16" s="54">
        <v>4</v>
      </c>
      <c r="X16" s="55">
        <f t="shared" ref="X16" si="6">T16*3+U16*2+V16*1</f>
        <v>4</v>
      </c>
      <c r="Y16" s="9" t="str">
        <f t="shared" ref="Y16" si="7">IF(N16=X16,"OK","KO")</f>
        <v>OK</v>
      </c>
    </row>
    <row r="17" spans="2:25" ht="21" thickTop="1" thickBot="1">
      <c r="B17" s="70">
        <v>11</v>
      </c>
      <c r="C17" s="51" t="s">
        <v>94</v>
      </c>
      <c r="D17" s="36">
        <f>VLOOKUP(C17,Données!$A$2:$E$47,5,FALSE)</f>
        <v>17.899999999999999</v>
      </c>
      <c r="E17" s="63">
        <v>19</v>
      </c>
      <c r="F17" s="64">
        <v>11</v>
      </c>
      <c r="G17" s="65">
        <v>16</v>
      </c>
      <c r="H17" s="33">
        <f t="shared" si="0"/>
        <v>27</v>
      </c>
      <c r="I17" s="32"/>
      <c r="J17" s="117">
        <v>11</v>
      </c>
      <c r="K17" s="52" t="s">
        <v>65</v>
      </c>
      <c r="L17" s="64">
        <v>2</v>
      </c>
      <c r="M17" s="64">
        <v>2</v>
      </c>
      <c r="N17" s="34">
        <f t="shared" si="1"/>
        <v>4</v>
      </c>
      <c r="O17" s="64">
        <v>60</v>
      </c>
      <c r="P17" s="65">
        <v>56</v>
      </c>
      <c r="Q17" s="46">
        <f t="shared" si="2"/>
        <v>116</v>
      </c>
      <c r="R17" s="66" t="s">
        <v>115</v>
      </c>
      <c r="S17" s="53">
        <f t="shared" si="3"/>
        <v>44</v>
      </c>
      <c r="T17" s="54">
        <v>0</v>
      </c>
      <c r="U17" s="54">
        <v>1</v>
      </c>
      <c r="V17" s="54">
        <v>2</v>
      </c>
      <c r="X17" s="55">
        <f t="shared" si="4"/>
        <v>4</v>
      </c>
      <c r="Y17" s="9" t="str">
        <f t="shared" si="5"/>
        <v>OK</v>
      </c>
    </row>
    <row r="18" spans="2:25" ht="21" thickTop="1" thickBot="1">
      <c r="B18" s="70">
        <v>12</v>
      </c>
      <c r="C18" s="4" t="s">
        <v>81</v>
      </c>
      <c r="D18" s="36">
        <f>VLOOKUP(C18,Données!$A$2:$E$47,5,FALSE)</f>
        <v>40.9</v>
      </c>
      <c r="E18" s="63">
        <v>40.700000000000003</v>
      </c>
      <c r="F18" s="64">
        <v>16</v>
      </c>
      <c r="G18" s="65">
        <v>10</v>
      </c>
      <c r="H18" s="33">
        <f t="shared" si="0"/>
        <v>26</v>
      </c>
      <c r="I18" s="32"/>
      <c r="J18" s="70">
        <v>12</v>
      </c>
      <c r="K18" s="116" t="s">
        <v>60</v>
      </c>
      <c r="L18" s="64">
        <v>1</v>
      </c>
      <c r="M18" s="64">
        <v>2</v>
      </c>
      <c r="N18" s="34">
        <f t="shared" si="1"/>
        <v>3</v>
      </c>
      <c r="O18" s="64">
        <v>58</v>
      </c>
      <c r="P18" s="65">
        <v>53</v>
      </c>
      <c r="Q18" s="46">
        <f t="shared" si="2"/>
        <v>111</v>
      </c>
      <c r="R18" s="66" t="s">
        <v>115</v>
      </c>
      <c r="S18" s="53">
        <f t="shared" si="3"/>
        <v>39</v>
      </c>
      <c r="T18" s="54">
        <v>0</v>
      </c>
      <c r="U18" s="54">
        <v>0</v>
      </c>
      <c r="V18" s="54">
        <v>3</v>
      </c>
      <c r="X18" s="55">
        <f t="shared" si="4"/>
        <v>3</v>
      </c>
      <c r="Y18" s="9" t="str">
        <f t="shared" si="5"/>
        <v>OK</v>
      </c>
    </row>
    <row r="19" spans="2:25" ht="21" thickTop="1" thickBot="1">
      <c r="B19" s="70">
        <v>13</v>
      </c>
      <c r="C19" s="51" t="s">
        <v>75</v>
      </c>
      <c r="D19" s="36">
        <f>VLOOKUP(C19,Données!$A$2:$E$47,5,FALSE)</f>
        <v>23.2</v>
      </c>
      <c r="E19" s="63">
        <v>24.4</v>
      </c>
      <c r="F19" s="64">
        <v>9</v>
      </c>
      <c r="G19" s="65">
        <v>17</v>
      </c>
      <c r="H19" s="33">
        <f t="shared" si="0"/>
        <v>26</v>
      </c>
      <c r="I19" s="32"/>
      <c r="J19" s="117">
        <v>13</v>
      </c>
      <c r="K19" s="51" t="s">
        <v>62</v>
      </c>
      <c r="L19" s="64">
        <v>1</v>
      </c>
      <c r="M19" s="64">
        <v>1</v>
      </c>
      <c r="N19" s="34">
        <f t="shared" si="1"/>
        <v>2</v>
      </c>
      <c r="O19" s="64">
        <v>56</v>
      </c>
      <c r="P19" s="65">
        <v>58</v>
      </c>
      <c r="Q19" s="46">
        <f t="shared" si="2"/>
        <v>114</v>
      </c>
      <c r="R19" s="66" t="s">
        <v>115</v>
      </c>
      <c r="S19" s="53">
        <f t="shared" si="3"/>
        <v>42</v>
      </c>
      <c r="T19" s="54">
        <v>0</v>
      </c>
      <c r="U19" s="54">
        <v>0</v>
      </c>
      <c r="V19" s="54">
        <v>2</v>
      </c>
      <c r="X19" s="55">
        <f t="shared" ref="X19" si="8">T19*3+U19*2+V19*1</f>
        <v>2</v>
      </c>
      <c r="Y19" s="9" t="str">
        <f t="shared" ref="Y19" si="9">IF(N19=X19,"OK","KO")</f>
        <v>OK</v>
      </c>
    </row>
    <row r="20" spans="2:25" ht="21" thickTop="1" thickBot="1">
      <c r="B20" s="70">
        <v>14</v>
      </c>
      <c r="C20" s="51" t="s">
        <v>62</v>
      </c>
      <c r="D20" s="36">
        <f>VLOOKUP(C20,Données!$A$2:$E$47,5,FALSE)</f>
        <v>27.8</v>
      </c>
      <c r="E20" s="63">
        <v>29.4</v>
      </c>
      <c r="F20" s="64">
        <v>14</v>
      </c>
      <c r="G20" s="65">
        <v>11</v>
      </c>
      <c r="H20" s="33">
        <f t="shared" si="0"/>
        <v>25</v>
      </c>
      <c r="I20" s="32"/>
      <c r="J20" s="70">
        <v>14</v>
      </c>
      <c r="K20" s="6" t="s">
        <v>69</v>
      </c>
      <c r="L20" s="64">
        <v>0</v>
      </c>
      <c r="M20" s="64">
        <v>1</v>
      </c>
      <c r="N20" s="34">
        <f t="shared" si="1"/>
        <v>1</v>
      </c>
      <c r="O20" s="64">
        <v>60</v>
      </c>
      <c r="P20" s="65">
        <v>57</v>
      </c>
      <c r="Q20" s="46">
        <f t="shared" si="2"/>
        <v>117</v>
      </c>
      <c r="R20" s="66" t="s">
        <v>115</v>
      </c>
      <c r="S20" s="53">
        <f t="shared" si="3"/>
        <v>45</v>
      </c>
      <c r="T20" s="54">
        <v>0</v>
      </c>
      <c r="U20" s="54">
        <v>0</v>
      </c>
      <c r="V20" s="54">
        <v>1</v>
      </c>
      <c r="X20" s="55">
        <f t="shared" si="4"/>
        <v>1</v>
      </c>
      <c r="Y20" s="9" t="str">
        <f t="shared" si="5"/>
        <v>OK</v>
      </c>
    </row>
    <row r="21" spans="2:25" ht="21" thickTop="1" thickBot="1">
      <c r="B21" s="70">
        <v>15</v>
      </c>
      <c r="C21" s="6" t="s">
        <v>69</v>
      </c>
      <c r="D21" s="36">
        <f>VLOOKUP(C21,Données!$A$2:$E$47,5,FALSE)</f>
        <v>28.8</v>
      </c>
      <c r="E21" s="63">
        <v>29.2</v>
      </c>
      <c r="F21" s="64">
        <v>12</v>
      </c>
      <c r="G21" s="65">
        <v>12</v>
      </c>
      <c r="H21" s="33">
        <f t="shared" si="0"/>
        <v>24</v>
      </c>
      <c r="I21" s="32"/>
      <c r="J21" s="117">
        <v>15</v>
      </c>
      <c r="K21" s="51" t="s">
        <v>59</v>
      </c>
      <c r="L21" s="64">
        <v>0</v>
      </c>
      <c r="M21" s="64">
        <v>1</v>
      </c>
      <c r="N21" s="34">
        <f t="shared" si="1"/>
        <v>1</v>
      </c>
      <c r="O21" s="64">
        <v>68</v>
      </c>
      <c r="P21" s="65">
        <v>60</v>
      </c>
      <c r="Q21" s="46">
        <f t="shared" si="2"/>
        <v>128</v>
      </c>
      <c r="R21" s="66" t="s">
        <v>115</v>
      </c>
      <c r="S21" s="53">
        <f t="shared" si="3"/>
        <v>56</v>
      </c>
      <c r="T21" s="54">
        <v>0</v>
      </c>
      <c r="U21" s="54">
        <v>0</v>
      </c>
      <c r="V21" s="54">
        <v>1</v>
      </c>
      <c r="X21" s="55">
        <f t="shared" si="4"/>
        <v>1</v>
      </c>
      <c r="Y21" s="9" t="str">
        <f t="shared" si="5"/>
        <v>OK</v>
      </c>
    </row>
    <row r="22" spans="2:25" ht="21" thickTop="1" thickBot="1">
      <c r="B22" s="70">
        <v>16</v>
      </c>
      <c r="C22" s="51" t="s">
        <v>59</v>
      </c>
      <c r="D22" s="36">
        <f>VLOOKUP(C22,Données!$A$2:$E$47,5,FALSE)</f>
        <v>44</v>
      </c>
      <c r="E22" s="63">
        <v>37.6</v>
      </c>
      <c r="F22" s="64">
        <v>6</v>
      </c>
      <c r="G22" s="65">
        <v>14</v>
      </c>
      <c r="H22" s="33">
        <f t="shared" si="0"/>
        <v>20</v>
      </c>
      <c r="I22" s="32"/>
      <c r="J22" s="70">
        <v>16</v>
      </c>
      <c r="K22" s="7" t="s">
        <v>64</v>
      </c>
      <c r="L22" s="64">
        <v>0</v>
      </c>
      <c r="M22" s="64">
        <v>1</v>
      </c>
      <c r="N22" s="34">
        <f t="shared" si="1"/>
        <v>1</v>
      </c>
      <c r="O22" s="64">
        <v>72</v>
      </c>
      <c r="P22" s="65">
        <v>75</v>
      </c>
      <c r="Q22" s="46">
        <f t="shared" si="2"/>
        <v>147</v>
      </c>
      <c r="R22" s="66" t="s">
        <v>115</v>
      </c>
      <c r="S22" s="53">
        <f t="shared" si="3"/>
        <v>75</v>
      </c>
      <c r="T22" s="54">
        <v>0</v>
      </c>
      <c r="U22" s="54">
        <v>0</v>
      </c>
      <c r="V22" s="54">
        <v>1</v>
      </c>
      <c r="X22" s="55">
        <f t="shared" si="4"/>
        <v>1</v>
      </c>
      <c r="Y22" s="9" t="str">
        <f t="shared" si="5"/>
        <v>OK</v>
      </c>
    </row>
    <row r="23" spans="2:25" ht="21" thickTop="1" thickBot="1">
      <c r="B23" s="70">
        <v>17</v>
      </c>
      <c r="C23" s="7" t="s">
        <v>64</v>
      </c>
      <c r="D23" s="36">
        <f>VLOOKUP(C23,Données!$A$2:$E$47,5,FALSE)</f>
        <v>53.5</v>
      </c>
      <c r="E23" s="63">
        <v>53.9</v>
      </c>
      <c r="F23" s="64">
        <v>9</v>
      </c>
      <c r="G23" s="65">
        <v>6</v>
      </c>
      <c r="H23" s="33">
        <f t="shared" si="0"/>
        <v>15</v>
      </c>
      <c r="I23" s="32"/>
      <c r="J23" s="117">
        <v>17</v>
      </c>
      <c r="K23" s="6" t="s">
        <v>81</v>
      </c>
      <c r="L23" s="64">
        <v>0</v>
      </c>
      <c r="M23" s="64">
        <v>0</v>
      </c>
      <c r="N23" s="34">
        <f t="shared" si="1"/>
        <v>0</v>
      </c>
      <c r="O23" s="64">
        <v>61</v>
      </c>
      <c r="P23" s="65">
        <v>66</v>
      </c>
      <c r="Q23" s="46">
        <f t="shared" si="2"/>
        <v>127</v>
      </c>
      <c r="R23" s="66" t="s">
        <v>115</v>
      </c>
      <c r="S23" s="53">
        <f t="shared" si="3"/>
        <v>55</v>
      </c>
      <c r="T23" s="54">
        <v>0</v>
      </c>
      <c r="U23" s="54">
        <v>0</v>
      </c>
      <c r="V23" s="54">
        <v>0</v>
      </c>
      <c r="X23" s="55">
        <f t="shared" si="4"/>
        <v>0</v>
      </c>
      <c r="Y23" s="9" t="str">
        <f t="shared" si="5"/>
        <v>OK</v>
      </c>
    </row>
    <row r="24" spans="2:25" ht="15.75" thickTop="1">
      <c r="T24" s="67">
        <f>SUM(T7:T23)</f>
        <v>1</v>
      </c>
      <c r="U24" s="67">
        <f>SUM(U7:U23)</f>
        <v>4</v>
      </c>
      <c r="V24" s="67">
        <f>SUM(V7:V23)</f>
        <v>78</v>
      </c>
    </row>
  </sheetData>
  <sortState ref="K7:V23">
    <sortCondition descending="1" ref="N7:N23"/>
  </sortState>
  <mergeCells count="14">
    <mergeCell ref="R4:S5"/>
    <mergeCell ref="T4:T5"/>
    <mergeCell ref="U4:U5"/>
    <mergeCell ref="V4:V5"/>
    <mergeCell ref="B2:V2"/>
    <mergeCell ref="B4:B5"/>
    <mergeCell ref="C4:C5"/>
    <mergeCell ref="D4:D5"/>
    <mergeCell ref="E4:E5"/>
    <mergeCell ref="F4:H4"/>
    <mergeCell ref="J4:J5"/>
    <mergeCell ref="K4:K5"/>
    <mergeCell ref="L4:N4"/>
    <mergeCell ref="O4:Q4"/>
  </mergeCells>
  <conditionalFormatting sqref="Y7:Y23">
    <cfRule type="cellIs" dxfId="27" priority="4" operator="equal">
      <formula>"OK"</formula>
    </cfRule>
  </conditionalFormatting>
  <conditionalFormatting sqref="Y7:Y23">
    <cfRule type="expression" dxfId="26" priority="3">
      <formula>#REF!=#REF!</formula>
    </cfRule>
  </conditionalFormatting>
  <conditionalFormatting sqref="Y7:Y23">
    <cfRule type="cellIs" dxfId="25" priority="13" operator="equal">
      <formula>"KO"</formula>
    </cfRule>
    <cfRule type="iconSet" priority="14">
      <iconSet iconSet="3Symbols2">
        <cfvo type="percent" val="0"/>
        <cfvo type="percent" val="33"/>
        <cfvo type="percent" val="67"/>
      </iconSet>
    </cfRule>
  </conditionalFormatting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</vt:i4>
      </vt:variant>
    </vt:vector>
  </HeadingPairs>
  <TitlesOfParts>
    <vt:vector size="19" baseType="lpstr">
      <vt:lpstr>Données</vt:lpstr>
      <vt:lpstr>2013 FEV DOLCE </vt:lpstr>
      <vt:lpstr>2013 Mars Gadancout</vt:lpstr>
      <vt:lpstr>2013 Mars CHAMP DE BATAILLE</vt:lpstr>
      <vt:lpstr>2013 Avril VILLENNES</vt:lpstr>
      <vt:lpstr>2013 Mai SERAINCOURT</vt:lpstr>
      <vt:lpstr>2013 Juin L'ISLE ADAM</vt:lpstr>
      <vt:lpstr>2013 Juin ABLEIGES</vt:lpstr>
      <vt:lpstr>2013 Juillet VILLARCEAUX</vt:lpstr>
      <vt:lpstr>2013 Juillet BERTICHERE</vt:lpstr>
      <vt:lpstr>2013 SEPT CABOURG</vt:lpstr>
      <vt:lpstr>2013 SEPT SAINT JULIEN</vt:lpstr>
      <vt:lpstr>2013 SEPT GADANCOURT</vt:lpstr>
      <vt:lpstr>2013 OCT LES TEMPLIERS</vt:lpstr>
      <vt:lpstr>2013 NOV CERGY</vt:lpstr>
      <vt:lpstr>2013 DEC DOLCE</vt:lpstr>
      <vt:lpstr>BILAN 2013</vt:lpstr>
      <vt:lpstr>Feuil3</vt:lpstr>
      <vt:lpstr>'BILAN 2013'!Zone_d_impression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h076244</cp:lastModifiedBy>
  <cp:lastPrinted>2014-01-10T17:54:50Z</cp:lastPrinted>
  <dcterms:created xsi:type="dcterms:W3CDTF">2010-03-10T17:04:00Z</dcterms:created>
  <dcterms:modified xsi:type="dcterms:W3CDTF">2014-02-13T20:38:01Z</dcterms:modified>
</cp:coreProperties>
</file>